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4"/>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416" documentId="13_ncr:1_{EFE34D2B-E2D9-4E6C-86D3-0442E78F35C6}" xr6:coauthVersionLast="47" xr6:coauthVersionMax="47" xr10:uidLastSave="{6417C8AA-BB3A-46A3-ACE2-715CF8E590D3}"/>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9" i="1"/>
  <c r="Y9" i="1"/>
  <c r="Q7" i="1"/>
  <c r="S7" i="1"/>
  <c r="S8" i="1"/>
  <c r="AL15" i="1"/>
  <c r="AD15" i="1"/>
  <c r="Y15" i="1"/>
  <c r="V15" i="1"/>
  <c r="T15" i="1"/>
  <c r="Y14" i="1"/>
  <c r="AD13" i="1"/>
  <c r="Z13" i="1"/>
  <c r="Y13" i="1"/>
  <c r="S13" i="1"/>
  <c r="T13" i="1" s="1"/>
  <c r="R13" i="1"/>
  <c r="Q13" i="1"/>
  <c r="L13" i="1"/>
  <c r="M13" i="1" s="1"/>
  <c r="Y11" i="1"/>
  <c r="Y12" i="1"/>
  <c r="S10" i="1"/>
  <c r="T10" i="1" s="1"/>
  <c r="AL12" i="1"/>
  <c r="AD12" i="1"/>
  <c r="AB12" i="1"/>
  <c r="V12" i="1"/>
  <c r="T12" i="1"/>
  <c r="AD10" i="1"/>
  <c r="AB10" i="1"/>
  <c r="Z10" i="1"/>
  <c r="Y10" i="1"/>
  <c r="Q10" i="1"/>
  <c r="R10" i="1" s="1"/>
  <c r="L10" i="1"/>
  <c r="M10" i="1" s="1"/>
  <c r="AE10" i="1" l="1"/>
  <c r="AE12" i="1"/>
  <c r="AE13" i="1"/>
  <c r="AI13" i="1" s="1"/>
  <c r="AK13" i="1" s="1"/>
  <c r="N13" i="1"/>
  <c r="U13" i="1"/>
  <c r="U10" i="1"/>
  <c r="AN10" i="1" s="1"/>
  <c r="AM10" i="1" s="1"/>
  <c r="N10" i="1"/>
  <c r="AB7" i="1"/>
  <c r="AB8" i="1"/>
  <c r="AB9" i="1"/>
  <c r="S16" i="1"/>
  <c r="Q8" i="1"/>
  <c r="Q16" i="1"/>
  <c r="AN13" i="1" l="1"/>
  <c r="AM13" i="1" s="1"/>
  <c r="V13" i="1"/>
  <c r="W13" i="1" s="1"/>
  <c r="AJ13" i="1"/>
  <c r="AL13" i="1"/>
  <c r="AO13" i="1"/>
  <c r="V10" i="1"/>
  <c r="W10" i="1" s="1"/>
  <c r="Z7" i="1"/>
  <c r="Z16" i="1"/>
  <c r="Z8" i="1"/>
  <c r="Y7" i="1"/>
  <c r="Y16" i="1"/>
  <c r="Y8" i="1"/>
  <c r="R7" i="1"/>
  <c r="T7" i="1"/>
  <c r="T16" i="1"/>
  <c r="T8" i="1"/>
  <c r="T9" i="1"/>
  <c r="AD7" i="1"/>
  <c r="AE7" i="1" s="1"/>
  <c r="AD16" i="1"/>
  <c r="AD8" i="1"/>
  <c r="AD9" i="1"/>
  <c r="AE9" i="1" s="1"/>
  <c r="R16" i="1"/>
  <c r="R8" i="1"/>
  <c r="R9" i="1"/>
  <c r="L7" i="1"/>
  <c r="M7" i="1" s="1"/>
  <c r="L16" i="1"/>
  <c r="M16" i="1" s="1"/>
  <c r="L8" i="1"/>
  <c r="M8" i="1" s="1"/>
  <c r="AI10" i="1" s="1"/>
  <c r="AI11" i="1" s="1"/>
  <c r="AI12" i="1" s="1"/>
  <c r="AK10" i="1" s="1"/>
  <c r="AI7" i="1" l="1"/>
  <c r="AK7" i="1" s="1"/>
  <c r="AJ7" i="1" s="1"/>
  <c r="U7" i="1"/>
  <c r="N7" i="1"/>
  <c r="N8" i="1"/>
  <c r="N16" i="1"/>
  <c r="N9" i="1"/>
  <c r="AE16" i="1"/>
  <c r="AI16" i="1" s="1"/>
  <c r="AK16" i="1" s="1"/>
  <c r="AE8" i="1"/>
  <c r="AI8" i="1" s="1"/>
  <c r="U8" i="1"/>
  <c r="U16" i="1"/>
  <c r="AL10" i="1" l="1"/>
  <c r="AJ10" i="1"/>
  <c r="AI9" i="1"/>
  <c r="AK8" i="1" s="1"/>
  <c r="AJ8" i="1" s="1"/>
  <c r="AO10" i="1"/>
  <c r="AJ16" i="1"/>
  <c r="AL16" i="1"/>
  <c r="V8" i="1"/>
  <c r="W8" i="1" s="1"/>
  <c r="AN8" i="1"/>
  <c r="AM8" i="1" s="1"/>
  <c r="V7" i="1"/>
  <c r="W7" i="1" s="1"/>
  <c r="AN7" i="1"/>
  <c r="V16" i="1"/>
  <c r="W16" i="1" s="1"/>
  <c r="AN16" i="1"/>
  <c r="AM16" i="1" s="1"/>
  <c r="V9" i="1"/>
  <c r="AL9" i="1"/>
  <c r="AL8" i="1" l="1"/>
  <c r="AM7" i="1"/>
  <c r="AO7" i="1"/>
  <c r="AL7" i="1"/>
  <c r="AO8" i="1"/>
  <c r="A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<sst xmlns="http://schemas.openxmlformats.org/spreadsheetml/2006/main" count="681" uniqueCount="286">
  <si>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</si>
  <si>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</si>
  <si>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</si>
  <si>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</si>
  <si>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</si>
  <si>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</si>
  <si>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</si>
  <si>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</si>
  <si>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</si>
  <si>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</si>
  <si>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</si>
  <si>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</si>
  <si>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</si>
  <si>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</si>
  <si>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</si>
  <si>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</si>
  <si>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</si>
  <si>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</si>
  <si>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</si>
  <si>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</si>
  <si>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</si>
  <si>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</si>
  <si>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</si>
  <si>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</si>
  <si>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</si>
  <si>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</si>
  <si>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</si>
  <si>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</si>
  <si>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</si>
  <si>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</si>
  <si>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</si>
  <si>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</si>
  <si>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</si>
  <si>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</si>
  <si>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</si>
  <si>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</si>
  <si>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</si>
  <si>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</si>
  <si>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</si>
  <si>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</si>
  <si>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</si>
  <si>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</si>
  <si>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</si>
  <si>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</si>
  <si>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</si>
  <si>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</si>
  <si>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</si>
  <si>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</si>
  <si>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</si>
  <si>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</si>
  <si>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</si>
  <si>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</si>
  <si>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</si>
  <si>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</si>
  <si>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</si>
  <si>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</si>
  <si>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</si>
  <si>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Afectación reputacional</t>
  </si>
  <si>
    <t>Perdida de confianza sobre la gestión de Contractual debido a atrasos en ejecución contractual generando disminución de los plazos de ejecución</t>
  </si>
  <si>
    <t>Reproceso en la revisión precontractual</t>
  </si>
  <si>
    <t>Posibilidad de afectación reputacional debido a incumplimento  en la planeación contractual por falta de identificación de las especificaciones e insumos para la ejecución del proceso (estudios previos), falta de presupuesto o caso fortuito.</t>
  </si>
  <si>
    <t xml:space="preserve">Ejecución y administración de procesos : Pérdidas derivadas de errores en la ejecución y administración de procesos. </t>
  </si>
  <si>
    <t>24 a 500 veces por año</t>
  </si>
  <si>
    <t>El riesgo afecta la imagen del Instituto con efecto publicitario sostenido a nivel de sector administrativo, nivel departamental o municipal</t>
  </si>
  <si>
    <t>El Subdirector de Gestión corporativa y/o el Profesional Especializado/Universitario de la Subdirección de Gestion corporativa-contractual divulgará los requisitos para la adecuada planeación contractual</t>
  </si>
  <si>
    <t>Preventivo</t>
  </si>
  <si>
    <t>Manual</t>
  </si>
  <si>
    <t>Documentado</t>
  </si>
  <si>
    <t>Continua</t>
  </si>
  <si>
    <t>Con registro</t>
  </si>
  <si>
    <t>Reducir: Despues de realizar un analisis y cosiderar que el nivel de riesgo es alto, se determina tratarlo mediante transferencia o mitigacion del mismo</t>
  </si>
  <si>
    <t>Desarrollaro e implementación de mecanismo cuatrimestral  para afianzar el conocimiento en la versión vigente de los criterios para el desarrollo de procesos contractuales independientemente de la modalidad</t>
  </si>
  <si>
    <t>Subdirector de Gestión corporativa y/o el Profesional Especializado/Universitario de la Subdirección de Gestion corporativa-contractual</t>
  </si>
  <si>
    <t>En curso</t>
  </si>
  <si>
    <t>Planeación del mecanismo cuatrimestral afianzando el conocimiento en procesos precontractuales
(Evidencias con piezas comunicativas, capacitaciones, listados de asistencia, las que apliquen según el mecanismo)</t>
  </si>
  <si>
    <t xml:space="preserve">
Se desarrollo estrategia de comunicaciones en donde a través de videos y piezas graficas se divulgó información sobre las buenas practicas en materia de planeación contractual; se remite evidencias en carpeta denominada "PLANEACIÓN CONTRACTUAL y se remite base de datos con los procesos contractuales en donde se verificó los estudios previos y demás documentos precontractuales e remiote evidencia.
</t>
  </si>
  <si>
    <t>Controlado</t>
  </si>
  <si>
    <t>De acuerdo a las evidencias se encuentra el desarrollo de la estrategia de comunicaciones sobre las buenas practicas en materia de planeación contractual y la base de datos con los procesos contractuales. El riesgo se encuentra controlado</t>
  </si>
  <si>
    <t xml:space="preserve">Conforme con las evidencias adjuntas por el proceso se evidenció cumplimiento de la acción y control formulados a través de la comunicación y socialización de capacitaciones relacionadas con el proceso de contratación, difusión de capsulas con recomendaciones, documentos Excel con la información contractual, entre otros. 
Se recomienda el diligenciamiento de las casillas “Estado del riesgo” y “Valoración del indicador de gestión del riesgo”
. </t>
  </si>
  <si>
    <t xml:space="preserve">
Desde el primer cuatrimentre se desarrollo estrategia de comunicaciones en donde a través de videos y piezas graficas se divulgó información sobre las buenas practicas en materia de planeación contractual; se remite evidencias en carpeta denominada "PLANEACIÓN CONTRACTUAL y se remite base de datos con los procesos contractuales en donde se verificó los estudios previos y demás documentos precontractuales se remite evidencia (base de datos).</t>
  </si>
  <si>
    <t>De acuerdo a las evidencias se encuentra el desarrollo de la estrategia de comunicaciones sobre las buenas practicas en materia de planeación contractual y la base de datos con los procesos contractuales. El riesgo se encuentra controlado. Es importante diligenciar la casilla "Valoración del Indicador de Gestión del riesgo"</t>
  </si>
  <si>
    <t xml:space="preserve">De acuerdo con las evidencias, se observó el desarrollo de la estrategia de comunicaciones sobre las buenas prácticas en materia de planeación contractual y la base de datos con los procesos contractuales; no obstante, los correos de difusión de la información son del mes de marzo de 2024, en este sentido, se recomienda continuar con las socializaciones en lo corrido del año; lo anterior, teniendo en cuenta que se están calificando las acciones realizadas durante el segundo cuatrimestre de 2024 y dentro del cronograma se establecieron como fechas de implementación y seguimiento del 1 de enero de 2024 al 31 de diciembre de 2024.
Se recomienda el diligenciamiento de la casilla “Valoración del indicador de gestión del riesgo”.
</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</si>
  <si>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</si>
  <si>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</si>
  <si>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Afectación económica y reputacional</t>
  </si>
  <si>
    <t>Inicio de procesos disciplinarios con presunta incidencia fiscal y pérdida de confianza en la gestión contractual de la entidad</t>
  </si>
  <si>
    <t>Tramite inoportuno de liquidación de contratos ocasionando perdida de recursos por incumplimiento de contrato</t>
  </si>
  <si>
    <t>Posibilidad de afectacción económica y reputacional debido a la perdida de competencia y liquidación por fuera de los términos legales por fallas en la supervision.</t>
  </si>
  <si>
    <t>2 veces por año</t>
  </si>
  <si>
    <t>Afectación menor a 10 SMLMV</t>
  </si>
  <si>
    <t>El riesgo afecta la imagen de algún área del Instituto</t>
  </si>
  <si>
    <t>1. El Subdirector de Gestión corporativa y/o el Profesional Especializado/Universitario de la Subdirección de Gestion corporativa-contractual desarrollará actualizacion y revisión  con las áreas de base de datos que contiene columna incorporada formulada aritmeticamente para determinar tiempos limites para  la liquidación de contratos</t>
  </si>
  <si>
    <t>Desarrollo,  actualización y revisión recurrente de base de datos que contiene columna incorporada formulada aritmeticamente para determinar tiempos limites para  la liquidación de conttratos</t>
  </si>
  <si>
    <t>Base de datos de seguimiento a liquidación de contratos</t>
  </si>
  <si>
    <t>Se realizó revisión en la base de datos de los contratos y se remitio a traves de correo electronico la base de datos de los procesos pendientes de liquidar por áreas</t>
  </si>
  <si>
    <t>Se evidencia el correo electronico con la base de datos de los procesos pendientes de liquidar por áreas. El riesgo esta controlado</t>
  </si>
  <si>
    <t>Conforme con las evidencias adjuntas por el proceso se evidenció cumplimiento de la acción y control formulados a través de la actualización y seguimiento de la base de datos que contiene el tiempo de liquidación de los procesos y su remisión. Se recomienda el diligenciamiento de las casillas “Estado del riesgo” y “Valoración del indicador de gestión del riesgo</t>
  </si>
  <si>
    <t>Se depuro la base de datos de los contratos que estan pendiente de liquidar y  se realizó reparto a los abogados del área contractual para el respectivo trámite-  asi mismo se compartio con los responsables de cada área.</t>
  </si>
  <si>
    <t>Se evidencia el correo electronico con la base de datos de los procesos pendientes de liquidar por áreas. El riesgo esta controlado. Es importante diligenciar la casilla "Valoración del Indicador de Gestión del riesgo"</t>
  </si>
  <si>
    <t>Conforme a las evidencias adjuntas por el proceso se evidenció cumplimiento de la acción y control formulados a través de la actualización y seguimiento de la base de datos que contiene el tiempo de liquidación de los procesos y su remisión. Se recomienda el diligenciamiento de la casilla “Valoración del indicador de gestión del riesgo</t>
  </si>
  <si>
    <t>2. El Subdirector de Gestión corporativa y/o el Profesional Especializado/Universitario de la Subdirección de Gestion corporativa-contractual realizará una actividad anual sobre la apropiación de la importancia de la liquidación dentro de términos.</t>
  </si>
  <si>
    <t>Desarrollo de mecanismo anual  para afianzar el conocimiento en liquidacion de contratos y evaluación de la adherencia al conocimiento</t>
  </si>
  <si>
    <t>Se diseño y divulgo piezas gráficas sobre el proceso de liquidaciones de contratos. para el proximo cuatrimestre se tiene establecido capacitación en liquidación y videos informativos. se remite evidencia</t>
  </si>
  <si>
    <t>Se evidencia el diseño y divulgacion de una pieza gráfica sobre liquidaciones. El riesgo se encuentra controlado</t>
  </si>
  <si>
    <t>Conforme con las evidencias adjuntas por el proceso se evidenció cumplimiento de la acción y control formulados a través de la difusión de la pieza gráfica con tips de contratación.  Se recomienda el diligenciamiento de las casillas “Estado del riesgo” y “Valoración del indicador de gestión del riesgo” y continuar con la actividad.</t>
  </si>
  <si>
    <t>Se diseño y divulgo piezas gráficas sobre el proceso de supervisión de contratos, el cual incluida la liquidaciones de contratos. se remite evidencia</t>
  </si>
  <si>
    <t>Se evidencia el diseño y divulgacion de piezas gráficas sobre liquidaciones. El riesgo se encuentra controlado. Es importante diligenciar la casilla "Valoración del Indicador de Gestión del riesgo"</t>
  </si>
  <si>
    <t>De acuerdo con las evidencias adjuntas por el proceso se evidenció cumplimiento de la acción y control formulados a través de la difusión de las piezas gráficas con tips de contratación. Se recomienda el diligenciamiento de la casilla “Valoración del indicador de gestión del riesgo” y continuar con la actividad.</t>
  </si>
  <si>
    <t>Gestión Jurídica-Oficina Jurídica</t>
  </si>
  <si>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implemetación de los planes de mejoramiento</t>
  </si>
  <si>
    <t xml:space="preserve">Afectación económica y reputacional </t>
  </si>
  <si>
    <t xml:space="preserve"> Sanciones, condenas, pérdida de confianza y de la imagen institucional.  </t>
  </si>
  <si>
    <t>Desconocimiento u omisión de los lineamientos de las políticas Institucionales de prevención de daño antijurídico y de defensa judicial.</t>
  </si>
  <si>
    <t xml:space="preserve">Posibilidad afectación económica y reputacional por multas, sanciones y/o condenas por el incumplimiento o inobservancia de los lineamientos y estrategias contenidos en las políticas institucionales de prevención de daño Antijuridico y de defensa judicial. </t>
  </si>
  <si>
    <t>3 a 24 veces por año</t>
  </si>
  <si>
    <t>Entre 100 y 500 SMLMV</t>
  </si>
  <si>
    <t>La Profesional Apoyo a la Oficina Jurídica realizará la socialización y evaluacion de apropiacion al conocimiento de la politica institucional de prevención del daño antijuridico</t>
  </si>
  <si>
    <t>Socialización y evaluación de apropiación al conocimiento de la política Institucional de prevención del daño antijuridico</t>
  </si>
  <si>
    <t>La Profesional Apoyo a la Oficina Jurídica</t>
  </si>
  <si>
    <t>Socializaciones realizadas /Socializaciones programadas (3)
Evaluación de apropiación al conocimiento por capacitación</t>
  </si>
  <si>
    <t>Se realizó socialización de la Politica de Prevención del Daño Antijurídico para asuntos misionales, de manera presencial en la UCA el día 3 de abril de 2024, así mismo se realizo la socialización y divulgación de la Politica de Defensa judicial el día 26 de abril a traves del correo electrónico al listado general y al chat institucional.  Finalmente se realizo el informe de tutelas, procesos judiciales y conciliaciones con corte al 30 de abril de 2024</t>
  </si>
  <si>
    <t>Se evidencia cumplimiento de la actividad se encuentra la socialización de la política de prevención del daño antijurídico, la socializaición de la política de defensa judicial y el informe de tutelas, procesos judiciales y conciliaciones de acuerdo a los soportes cargados.El riesgo esta controlado</t>
  </si>
  <si>
    <t>Se evidenció el cumplimiento de la actividad mediante la difusión y socialización de la actualización de la Política Institucional de Prevención del Daño Antijurídico para asuntos misionales a toda la entidad. El riesgo se encuentra controlado.
Se evidenció el cumplimiento de la actividad mediante la difusión y socialización de la actualización de la Política de  Defensa Judicial a toda la entidad. El riesgo se encuentra controlado.
En cuanto al informe programado, dentro de las evidencias adjuntas por el proceso se constató la elaboración del informe de actuaciones judiciales, extrajudiciales y acciones constitucionales – abril 2024. El riesgo se encuentra controlado.
Se recomienda el diligenciamiento de las casillas “Estado del riesgo” y “Valoración del indicador de gestión del riesgo” y continuar con la actividad.</t>
  </si>
  <si>
    <t>Se realizó memorando de socialización de la Politica de Prevención del Daño Antijurídico sobre lineamientos de contrato realidad el día 19 de junio de 2024, así mismo se realizo la socialización y divulgación de la Politica de Defensa judicial el día 19 de junio a traves del correo electrónico al listado general.  Finalmente se realizo el informe de tutelas, procesos judiciales y conciliaciones con corte al 30 de agosto de 2024</t>
  </si>
  <si>
    <t xml:space="preserve">Se evidenció el cumplimiento de la actividad mediante la difusión y socialización de la Política Institucional de Prevención del Daño Antijurídico para asuntos misionales a toda la entidad. El riesgo se encuentra controlado.
Se evidenció el cumplimiento de la actividad mediante la difusión y socialización de la actualización de la Política de Defensa Judicial a toda la entidad. El riesgo se encuentra controlado.
En cuanto al informe programado, dentro de las evidencias adjuntas por el proceso se constató la elaboración del informe de actuaciones judiciales, extrajudiciales y acciones constitucionales al 31 de agosto de 2024. El riesgo se encuentra controlado.
</t>
  </si>
  <si>
    <t>La Profesional Apoyo a la Oficina Jurídica realizará la socialización y evaluación de apropiación al conocimiento de la politica de defensa Judicial</t>
  </si>
  <si>
    <t>Socialización y evaluación de apropiación al conocimiento de la política de defensa Judicial</t>
  </si>
  <si>
    <t>Socializaciones realizadas /Socializaciones programadas(3)
Evaluación de apropiación al conocimiento por capacitación</t>
  </si>
  <si>
    <t>La Profesional Apoyo a la Oficina Jurídica realizará presentación de informe de actuaciones judiciales, extrajudiciales y acciones constitucionales</t>
  </si>
  <si>
    <t>Presentación de informe de actuaciones judiciales, extrajudiciales y acciones constitucionales</t>
  </si>
  <si>
    <t>Informes presentados /Informes programadas (3)</t>
  </si>
  <si>
    <t>Eliminado controlado</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</si>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</sst>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3">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b/>
      <sz val="8"/>
      <color rgb="FF000000"/>
      <name val="Calibri"/>
      <family val="2"/>
      <scheme val="minor"/>
    </font>
    <font>
      <sz val="11"/>
      <color rgb="FF000000"/>
      <name val="Arial"/>
    </font>
    <font>
      <b/>
      <sz val="11"/>
      <color rgb="FF000000"/>
      <name val="Arial"/>
    </font>
    <font>
      <sz val="12"/>
      <name val="Arial"/>
    </font>
    <font>
      <sz val="11"/>
      <name val="Arial"/>
    </font>
    <font>
      <b/>
      <sz val="11"/>
      <name val="Arial"/>
    </font>
    <font>
      <sz val="14"/>
      <name val="Arial"/>
    </font>
    <font>
      <sz val="11"/>
      <color theme="1"/>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
      <left style="medium">
        <color rgb="FF000000"/>
      </left>
      <right style="medium">
        <color rgb="FF000000"/>
      </right>
      <top style="medium">
        <color rgb="FF000000"/>
      </top>
      <bottom/>
      <diagonal/>
    </border>
  </borders>
  <cellStyleXfs count="2">
    <xf numFmtId="0" fontId="0" fillId="0" borderId="0"/>
    <xf numFmtId="9" fontId="7" fillId="0" borderId="0" applyFont="0" applyFill="0" applyBorder="0" applyAlignment="0" applyProtection="0"/>
  </cellStyleXfs>
  <cellXfs count="298">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20" fillId="0" borderId="16" xfId="0" applyFont="1" applyBorder="1" applyAlignment="1">
      <alignment vertical="center" wrapText="1"/>
    </xf>
    <xf numFmtId="0" fontId="20" fillId="0" borderId="18" xfId="0" applyFont="1" applyBorder="1" applyAlignment="1">
      <alignment vertical="center" wrapText="1"/>
    </xf>
    <xf numFmtId="9" fontId="3" fillId="0" borderId="16" xfId="1" applyFont="1" applyFill="1" applyBorder="1" applyAlignment="1" applyProtection="1">
      <alignment vertical="center" wrapText="1"/>
    </xf>
    <xf numFmtId="0" fontId="5" fillId="0" borderId="16"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 xfId="0" applyFont="1" applyBorder="1" applyAlignment="1" applyProtection="1">
      <alignment vertical="center" wrapText="1"/>
      <protection locked="0"/>
    </xf>
    <xf numFmtId="0" fontId="5" fillId="0" borderId="15" xfId="0" applyFont="1" applyBorder="1" applyAlignment="1" applyProtection="1">
      <alignment vertical="center" wrapText="1"/>
      <protection locked="0"/>
    </xf>
    <xf numFmtId="0" fontId="5" fillId="0" borderId="25"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6" xfId="1" applyFont="1" applyFill="1" applyBorder="1" applyAlignment="1" applyProtection="1">
      <alignment vertical="center" wrapText="1"/>
    </xf>
    <xf numFmtId="0" fontId="18" fillId="0" borderId="16" xfId="0" applyFont="1" applyBorder="1" applyAlignment="1">
      <alignment vertical="center" wrapText="1"/>
    </xf>
    <xf numFmtId="0" fontId="25" fillId="0" borderId="1" xfId="0" applyFont="1" applyBorder="1" applyAlignment="1">
      <alignment vertical="top" wrapText="1"/>
    </xf>
    <xf numFmtId="0" fontId="20" fillId="0" borderId="1" xfId="0" applyFont="1" applyBorder="1" applyAlignment="1">
      <alignment vertical="center" wrapText="1"/>
    </xf>
    <xf numFmtId="0" fontId="5" fillId="0" borderId="1" xfId="0" applyFont="1" applyBorder="1" applyAlignment="1">
      <alignment vertical="center" wrapText="1"/>
    </xf>
    <xf numFmtId="9" fontId="3" fillId="0" borderId="1" xfId="1" applyFont="1" applyFill="1" applyBorder="1" applyAlignment="1" applyProtection="1">
      <alignment vertical="center" wrapText="1"/>
    </xf>
    <xf numFmtId="0" fontId="5" fillId="11" borderId="15" xfId="0" applyFont="1" applyFill="1" applyBorder="1" applyAlignment="1" applyProtection="1">
      <alignment horizontal="center"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20" fillId="11" borderId="17" xfId="0" applyFont="1" applyFill="1" applyBorder="1" applyAlignment="1">
      <alignment vertical="center" wrapText="1"/>
    </xf>
    <xf numFmtId="0" fontId="5" fillId="11" borderId="17" xfId="0" applyFont="1" applyFill="1" applyBorder="1" applyAlignment="1">
      <alignment vertical="center" wrapText="1"/>
    </xf>
    <xf numFmtId="0" fontId="5" fillId="11" borderId="17" xfId="0" applyFont="1" applyFill="1" applyBorder="1" applyAlignment="1" applyProtection="1">
      <alignment vertical="center" wrapText="1"/>
      <protection locked="0"/>
    </xf>
    <xf numFmtId="0" fontId="5" fillId="11" borderId="18" xfId="0" applyFont="1" applyFill="1" applyBorder="1" applyAlignment="1" applyProtection="1">
      <alignment horizontal="center" vertical="center" wrapText="1"/>
      <protection locked="0"/>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9" fontId="5" fillId="11" borderId="16" xfId="1"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0" xfId="0" applyFont="1" applyFill="1" applyAlignment="1" applyProtection="1">
      <alignment horizontal="center" vertical="center" wrapText="1"/>
      <protection locked="0"/>
    </xf>
    <xf numFmtId="0" fontId="20" fillId="11" borderId="18" xfId="0" applyFont="1" applyFill="1" applyBorder="1" applyAlignment="1">
      <alignment vertical="center" wrapText="1"/>
    </xf>
    <xf numFmtId="0" fontId="5" fillId="11" borderId="23" xfId="0" applyFont="1" applyFill="1" applyBorder="1" applyAlignment="1" applyProtection="1">
      <alignment vertical="center" wrapText="1"/>
      <protection locked="0"/>
    </xf>
    <xf numFmtId="0" fontId="5" fillId="11" borderId="18" xfId="0" applyFont="1" applyFill="1" applyBorder="1" applyAlignment="1">
      <alignment vertical="center" wrapText="1"/>
    </xf>
    <xf numFmtId="0" fontId="5" fillId="11" borderId="24"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5" fillId="11" borderId="15" xfId="0" applyFont="1" applyFill="1" applyBorder="1" applyAlignment="1" applyProtection="1">
      <alignment vertical="center" wrapText="1"/>
      <protection locked="0"/>
    </xf>
    <xf numFmtId="0" fontId="19" fillId="11" borderId="15" xfId="0" applyFont="1" applyFill="1" applyBorder="1" applyAlignment="1">
      <alignment horizontal="left" vertical="center" wrapText="1"/>
    </xf>
    <xf numFmtId="0" fontId="22" fillId="11" borderId="15" xfId="0" applyFont="1" applyFill="1" applyBorder="1" applyAlignment="1" applyProtection="1">
      <alignment vertical="center" wrapText="1"/>
      <protection locked="0"/>
    </xf>
    <xf numFmtId="0" fontId="6" fillId="11" borderId="15" xfId="0" applyFont="1" applyFill="1" applyBorder="1" applyAlignment="1" applyProtection="1">
      <alignment horizontal="center" vertical="center" wrapText="1"/>
      <protection locked="0"/>
    </xf>
    <xf numFmtId="0" fontId="3"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xf>
    <xf numFmtId="0" fontId="18" fillId="11" borderId="15" xfId="0" applyFont="1" applyFill="1" applyBorder="1" applyAlignment="1">
      <alignment horizontal="center" vertical="center" wrapText="1"/>
    </xf>
    <xf numFmtId="9" fontId="5" fillId="11" borderId="15" xfId="1" applyFont="1" applyFill="1" applyBorder="1" applyAlignment="1" applyProtection="1">
      <alignment horizontal="center" vertical="center" wrapText="1"/>
    </xf>
    <xf numFmtId="164" fontId="5" fillId="11" borderId="15" xfId="0" applyNumberFormat="1" applyFont="1" applyFill="1" applyBorder="1" applyAlignment="1" applyProtection="1">
      <alignment horizontal="center" vertical="center" wrapText="1"/>
      <protection locked="0"/>
    </xf>
    <xf numFmtId="0" fontId="5" fillId="11" borderId="15" xfId="0" applyFont="1" applyFill="1" applyBorder="1" applyAlignment="1" applyProtection="1">
      <alignment horizontal="left" vertical="top" wrapText="1"/>
      <protection locked="0"/>
    </xf>
    <xf numFmtId="0" fontId="24" fillId="11" borderId="0" xfId="0" applyFont="1" applyFill="1" applyAlignment="1">
      <alignment vertical="top" wrapText="1"/>
    </xf>
    <xf numFmtId="9" fontId="5" fillId="11" borderId="15" xfId="1"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26" xfId="1" applyFont="1" applyBorder="1" applyAlignment="1" applyProtection="1">
      <alignment horizontal="center" vertical="center" wrapText="1"/>
      <protection locked="0"/>
    </xf>
    <xf numFmtId="0" fontId="26" fillId="0" borderId="15" xfId="0" applyFont="1" applyBorder="1" applyAlignment="1" applyProtection="1">
      <alignment horizontal="left" vertical="top" wrapText="1"/>
      <protection locked="0"/>
    </xf>
    <xf numFmtId="0" fontId="6" fillId="0" borderId="15" xfId="0" applyFont="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9" fontId="30" fillId="0" borderId="15" xfId="1" applyFont="1" applyBorder="1" applyAlignment="1" applyProtection="1">
      <alignment horizontal="center" vertical="center" wrapText="1"/>
      <protection locked="0"/>
    </xf>
    <xf numFmtId="0" fontId="29" fillId="0" borderId="15" xfId="0" applyFont="1" applyBorder="1" applyAlignment="1">
      <alignment horizontal="center" vertical="center" wrapText="1"/>
    </xf>
    <xf numFmtId="9" fontId="30" fillId="0" borderId="15" xfId="1" applyFont="1" applyFill="1" applyBorder="1" applyAlignment="1" applyProtection="1">
      <alignment horizontal="center" vertical="center" wrapText="1"/>
      <protection locked="0"/>
    </xf>
    <xf numFmtId="0" fontId="29" fillId="0" borderId="16" xfId="0" applyFont="1" applyBorder="1" applyAlignment="1">
      <alignment horizontal="center" vertical="center" wrapText="1"/>
    </xf>
    <xf numFmtId="0" fontId="30" fillId="0" borderId="16" xfId="0" applyFont="1" applyBorder="1" applyAlignment="1">
      <alignment horizontal="center" vertical="center" wrapText="1"/>
    </xf>
    <xf numFmtId="9" fontId="30" fillId="0" borderId="16" xfId="1" applyFont="1" applyFill="1" applyBorder="1" applyAlignment="1" applyProtection="1">
      <alignment horizontal="center" vertical="center" wrapText="1"/>
    </xf>
    <xf numFmtId="0" fontId="31" fillId="0" borderId="16" xfId="0" applyFont="1" applyBorder="1" applyAlignment="1">
      <alignment horizontal="center" vertical="center" wrapText="1"/>
    </xf>
    <xf numFmtId="0" fontId="28" fillId="0" borderId="16" xfId="0" applyFont="1" applyBorder="1" applyAlignment="1">
      <alignment horizontal="center" vertical="center" wrapText="1"/>
    </xf>
    <xf numFmtId="0" fontId="23" fillId="5" borderId="2" xfId="0"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5" fillId="11" borderId="17" xfId="0" applyFont="1" applyFill="1" applyBorder="1" applyAlignment="1">
      <alignment horizontal="center" vertical="center" wrapText="1"/>
    </xf>
    <xf numFmtId="0" fontId="5" fillId="0" borderId="1" xfId="0" applyFont="1" applyBorder="1" applyAlignment="1">
      <alignment horizontal="center" vertical="center" wrapText="1"/>
    </xf>
    <xf numFmtId="9" fontId="3" fillId="0" borderId="16" xfId="1" applyFont="1" applyFill="1" applyBorder="1" applyAlignment="1" applyProtection="1">
      <alignment horizontal="center" vertical="center" wrapText="1"/>
    </xf>
    <xf numFmtId="0" fontId="5" fillId="11" borderId="16" xfId="0" applyFont="1" applyFill="1" applyBorder="1" applyAlignment="1">
      <alignment horizontal="center" vertical="center" wrapText="1"/>
    </xf>
    <xf numFmtId="0" fontId="5" fillId="0" borderId="16" xfId="0" applyFont="1" applyBorder="1" applyAlignment="1">
      <alignment horizontal="center" vertical="center" wrapText="1"/>
    </xf>
    <xf numFmtId="0" fontId="20" fillId="0" borderId="15" xfId="0" applyFont="1" applyBorder="1" applyAlignment="1">
      <alignment vertical="center" wrapText="1"/>
    </xf>
    <xf numFmtId="0" fontId="5" fillId="0" borderId="6" xfId="0" applyFont="1" applyBorder="1" applyAlignment="1" applyProtection="1">
      <alignment vertical="center" wrapText="1"/>
      <protection locked="0"/>
    </xf>
    <xf numFmtId="9" fontId="5" fillId="0" borderId="15" xfId="1" applyFont="1" applyFill="1" applyBorder="1" applyAlignment="1" applyProtection="1">
      <alignment vertical="center" wrapText="1"/>
      <protection locked="0"/>
    </xf>
    <xf numFmtId="9" fontId="3" fillId="0" borderId="1" xfId="1" applyFont="1" applyFill="1" applyBorder="1" applyAlignment="1" applyProtection="1">
      <alignment horizontal="center" vertical="center" wrapText="1"/>
    </xf>
    <xf numFmtId="0" fontId="3" fillId="5" borderId="15" xfId="0" applyFont="1" applyFill="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0" fillId="0" borderId="15" xfId="0" applyFont="1" applyBorder="1" applyAlignment="1">
      <alignment horizontal="center" vertical="center" wrapText="1"/>
    </xf>
    <xf numFmtId="0" fontId="19" fillId="0" borderId="15" xfId="0" applyFont="1" applyBorder="1" applyAlignment="1">
      <alignment horizontal="center" vertical="center" wrapText="1"/>
    </xf>
    <xf numFmtId="0" fontId="5" fillId="0" borderId="22" xfId="0" applyFont="1" applyBorder="1" applyAlignment="1" applyProtection="1">
      <alignment horizontal="center" vertical="center" wrapText="1"/>
      <protection locked="0"/>
    </xf>
    <xf numFmtId="164" fontId="5" fillId="0" borderId="16" xfId="0" applyNumberFormat="1"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7" xfId="0" applyFont="1" applyFill="1" applyBorder="1" applyAlignment="1" applyProtection="1">
      <alignment horizontal="center" vertical="center" wrapText="1"/>
      <protection locked="0"/>
    </xf>
    <xf numFmtId="0" fontId="26" fillId="0" borderId="15" xfId="0" applyFont="1" applyBorder="1" applyAlignment="1">
      <alignment horizontal="center" vertical="center" wrapText="1"/>
    </xf>
    <xf numFmtId="0" fontId="32" fillId="0" borderId="30" xfId="0" applyFont="1" applyBorder="1" applyAlignment="1">
      <alignment horizontal="center" vertical="center" wrapText="1"/>
    </xf>
    <xf numFmtId="0" fontId="26" fillId="0" borderId="15" xfId="0" applyFont="1" applyBorder="1" applyAlignment="1">
      <alignment vertical="center" wrapText="1"/>
    </xf>
    <xf numFmtId="0" fontId="32" fillId="0" borderId="15" xfId="0" applyFont="1" applyBorder="1" applyAlignment="1">
      <alignment vertical="center" wrapText="1"/>
    </xf>
    <xf numFmtId="0" fontId="29" fillId="0" borderId="19"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 xfId="0" applyFont="1" applyBorder="1" applyAlignment="1">
      <alignment vertical="center" wrapText="1"/>
    </xf>
    <xf numFmtId="0" fontId="32" fillId="0" borderId="15" xfId="0" applyFont="1" applyBorder="1" applyAlignment="1">
      <alignment horizontal="center" vertical="center" wrapText="1"/>
    </xf>
    <xf numFmtId="9" fontId="26" fillId="0" borderId="15" xfId="0" applyNumberFormat="1" applyFont="1" applyBorder="1" applyAlignment="1">
      <alignment vertical="center" wrapText="1"/>
    </xf>
    <xf numFmtId="9" fontId="32" fillId="0" borderId="15" xfId="0" applyNumberFormat="1" applyFont="1" applyBorder="1" applyAlignment="1">
      <alignment vertical="center" wrapText="1"/>
    </xf>
    <xf numFmtId="0" fontId="5" fillId="0" borderId="16"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protection locked="0"/>
    </xf>
    <xf numFmtId="0" fontId="18" fillId="0" borderId="16" xfId="0" applyFont="1" applyBorder="1" applyAlignment="1">
      <alignment horizontal="center" vertical="center" wrapText="1"/>
    </xf>
    <xf numFmtId="0" fontId="18" fillId="0" borderId="29" xfId="0" applyFont="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18" fillId="0" borderId="18"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9" fontId="5" fillId="12" borderId="19" xfId="1" applyFont="1" applyFill="1" applyBorder="1" applyAlignment="1" applyProtection="1">
      <alignment horizontal="center" vertical="center" wrapText="1"/>
      <protection locked="0"/>
    </xf>
    <xf numFmtId="9" fontId="5" fillId="12" borderId="20" xfId="1" applyFont="1" applyFill="1" applyBorder="1" applyAlignment="1" applyProtection="1">
      <alignment horizontal="center" vertical="center" wrapText="1"/>
      <protection locked="0"/>
    </xf>
    <xf numFmtId="9" fontId="5" fillId="12" borderId="21" xfId="1" applyFont="1" applyFill="1" applyBorder="1" applyAlignment="1" applyProtection="1">
      <alignment horizontal="center" vertical="center" wrapText="1"/>
      <protection locked="0"/>
    </xf>
    <xf numFmtId="9" fontId="5" fillId="12" borderId="16" xfId="0" applyNumberFormat="1" applyFont="1" applyFill="1" applyBorder="1" applyAlignment="1" applyProtection="1">
      <alignment horizontal="center" vertical="center" wrapText="1"/>
      <protection locked="0"/>
    </xf>
    <xf numFmtId="0" fontId="5" fillId="12" borderId="17"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0" fontId="5" fillId="12" borderId="16" xfId="0" applyFont="1" applyFill="1" applyBorder="1" applyAlignment="1" applyProtection="1">
      <alignment horizontal="center" vertical="center" wrapText="1"/>
      <protection locked="0"/>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0" fontId="5" fillId="0" borderId="17" xfId="0" applyFont="1" applyBorder="1" applyAlignment="1">
      <alignment horizontal="center" vertical="center" wrapText="1"/>
    </xf>
    <xf numFmtId="9" fontId="3" fillId="0" borderId="16"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6" fillId="12" borderId="16"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26" fillId="12" borderId="16" xfId="0" applyFont="1" applyFill="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3" fillId="0" borderId="16"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3" fillId="0" borderId="17" xfId="0" applyFont="1" applyBorder="1" applyAlignment="1">
      <alignment horizontal="center" vertical="center" wrapText="1"/>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12" borderId="27" xfId="0" applyFont="1" applyFill="1" applyBorder="1" applyAlignment="1" applyProtection="1">
      <alignment horizontal="center" vertical="center" wrapText="1"/>
      <protection locked="0"/>
    </xf>
    <xf numFmtId="0" fontId="5" fillId="12" borderId="28"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5" fillId="0" borderId="22"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21" xfId="1" applyFont="1" applyFill="1" applyBorder="1" applyAlignment="1" applyProtection="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5" fillId="0" borderId="5"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C9" zoomScale="70" zoomScaleNormal="70" zoomScaleSheetLayoutView="55" workbookViewId="0">
      <selection activeCell="BG9" sqref="BG9"/>
    </sheetView>
  </sheetViews>
  <sheetFormatPr defaultColWidth="0" defaultRowHeight="18" zeroHeight="1"/>
  <cols>
    <col min="1" max="2" width="10.7109375" style="13" customWidth="1"/>
    <col min="3" max="3" width="30.7109375" style="13" customWidth="1"/>
    <col min="4" max="4" width="49.570312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4" customWidth="1"/>
    <col min="11" max="11" width="11.85546875" style="13" customWidth="1"/>
    <col min="12" max="12" width="15.7109375" style="13" customWidth="1"/>
    <col min="13" max="13" width="8.42578125" style="14" customWidth="1"/>
    <col min="14" max="14" width="8.7109375" style="46"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6" hidden="1" customWidth="1"/>
    <col min="23" max="23" width="19.85546875" style="42" customWidth="1"/>
    <col min="24" max="24" width="42.85546875" style="13" customWidth="1"/>
    <col min="25" max="26" width="7.140625" style="63"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40.7109375" style="13" customWidth="1"/>
    <col min="44" max="44" width="19.7109375" style="13" customWidth="1"/>
    <col min="45" max="46" width="19.7109375" style="34"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52.85546875" style="13" customWidth="1"/>
    <col min="54" max="54" width="9.5703125" style="27" customWidth="1"/>
    <col min="55" max="55" width="51.28515625" style="13" customWidth="1"/>
    <col min="56" max="57" width="15.42578125" style="13" customWidth="1"/>
    <col min="58" max="58" width="28.140625" style="13" customWidth="1"/>
    <col min="59" max="59" width="45.8554687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202"/>
      <c r="B1" s="203"/>
      <c r="C1" s="218" t="s">
        <v>0</v>
      </c>
      <c r="D1" s="219"/>
      <c r="E1" s="219"/>
      <c r="F1" s="219"/>
      <c r="G1" s="219"/>
      <c r="H1" s="219"/>
      <c r="I1" s="220"/>
      <c r="J1" s="212"/>
      <c r="K1" s="212"/>
      <c r="L1" s="212"/>
      <c r="M1" s="47"/>
      <c r="N1" s="48"/>
      <c r="O1" s="14"/>
      <c r="P1" s="14"/>
      <c r="Q1" s="14"/>
      <c r="R1" s="14"/>
      <c r="S1" s="14"/>
      <c r="T1" s="14"/>
      <c r="U1" s="49"/>
      <c r="V1" s="49"/>
      <c r="W1" s="50"/>
      <c r="X1" s="47"/>
      <c r="Y1" s="13"/>
      <c r="Z1" s="13"/>
      <c r="AE1" s="28"/>
      <c r="AI1" s="28"/>
      <c r="AK1" s="26"/>
      <c r="BB1" s="26"/>
      <c r="BH1" s="26"/>
      <c r="BN1" s="26"/>
    </row>
    <row r="2" spans="1:66" ht="23.25" customHeight="1">
      <c r="A2" s="204"/>
      <c r="B2" s="205"/>
      <c r="C2" s="218" t="s">
        <v>1</v>
      </c>
      <c r="D2" s="219"/>
      <c r="E2" s="219"/>
      <c r="F2" s="219"/>
      <c r="G2" s="219"/>
      <c r="H2" s="219"/>
      <c r="I2" s="220"/>
      <c r="J2" s="212"/>
      <c r="K2" s="212"/>
      <c r="L2" s="212"/>
      <c r="M2" s="47"/>
      <c r="N2" s="48"/>
      <c r="O2" s="14"/>
      <c r="P2" s="14"/>
      <c r="Q2" s="14"/>
      <c r="R2" s="14"/>
      <c r="S2" s="14"/>
      <c r="T2" s="14"/>
      <c r="U2" s="49"/>
      <c r="V2" s="49"/>
      <c r="W2" s="50"/>
      <c r="X2" s="47"/>
      <c r="Y2" s="13"/>
      <c r="Z2" s="13"/>
      <c r="AE2" s="28"/>
      <c r="AI2" s="28"/>
      <c r="AK2" s="26"/>
      <c r="BB2" s="26"/>
      <c r="BH2" s="26"/>
      <c r="BN2" s="26"/>
    </row>
    <row r="3" spans="1:66" ht="23.25" customHeight="1">
      <c r="A3" s="206"/>
      <c r="B3" s="207"/>
      <c r="C3" s="212" t="s">
        <v>2</v>
      </c>
      <c r="D3" s="212"/>
      <c r="E3" s="212"/>
      <c r="F3" s="212" t="s">
        <v>3</v>
      </c>
      <c r="G3" s="212"/>
      <c r="H3" s="212"/>
      <c r="I3" s="212"/>
      <c r="J3" s="212"/>
      <c r="K3" s="212"/>
      <c r="L3" s="212"/>
      <c r="M3" s="47"/>
      <c r="N3" s="48"/>
      <c r="O3" s="47"/>
      <c r="P3" s="47"/>
      <c r="Q3" s="47"/>
      <c r="R3" s="47"/>
      <c r="S3" s="47"/>
      <c r="T3" s="47"/>
      <c r="U3" s="48"/>
      <c r="V3" s="48"/>
      <c r="W3" s="50"/>
      <c r="X3" s="47"/>
      <c r="Y3" s="13"/>
      <c r="Z3" s="13"/>
      <c r="AE3" s="28"/>
      <c r="AI3" s="28"/>
      <c r="AK3" s="26"/>
      <c r="BB3" s="26"/>
      <c r="BH3" s="26"/>
      <c r="BN3" s="26"/>
    </row>
    <row r="4" spans="1:66" s="14" customFormat="1" ht="23.25" customHeight="1">
      <c r="A4" s="208" t="s">
        <v>4</v>
      </c>
      <c r="B4" s="209"/>
      <c r="C4" s="212" t="s">
        <v>5</v>
      </c>
      <c r="D4" s="212" t="s">
        <v>6</v>
      </c>
      <c r="E4" s="212" t="s">
        <v>7</v>
      </c>
      <c r="F4" s="216" t="s">
        <v>8</v>
      </c>
      <c r="G4" s="216"/>
      <c r="H4" s="216"/>
      <c r="I4" s="216"/>
      <c r="J4" s="216"/>
      <c r="K4" s="216"/>
      <c r="L4" s="216"/>
      <c r="M4" s="216"/>
      <c r="N4" s="216"/>
      <c r="O4" s="216"/>
      <c r="P4" s="216"/>
      <c r="Q4" s="216"/>
      <c r="R4" s="216"/>
      <c r="S4" s="216"/>
      <c r="T4" s="216"/>
      <c r="U4" s="216"/>
      <c r="V4" s="216"/>
      <c r="W4" s="216"/>
      <c r="X4" s="214" t="s">
        <v>9</v>
      </c>
      <c r="Y4" s="214"/>
      <c r="Z4" s="214"/>
      <c r="AA4" s="214"/>
      <c r="AB4" s="214"/>
      <c r="AC4" s="214"/>
      <c r="AD4" s="214"/>
      <c r="AE4" s="214"/>
      <c r="AF4" s="214"/>
      <c r="AG4" s="214"/>
      <c r="AH4" s="214"/>
      <c r="AI4" s="214"/>
      <c r="AJ4" s="214"/>
      <c r="AK4" s="214"/>
      <c r="AL4" s="214"/>
      <c r="AM4" s="214"/>
      <c r="AN4" s="214"/>
      <c r="AO4" s="214"/>
      <c r="AP4" s="214"/>
      <c r="AQ4" s="224" t="s">
        <v>10</v>
      </c>
      <c r="AR4" s="225"/>
      <c r="AS4" s="225"/>
      <c r="AT4" s="225"/>
      <c r="AU4" s="225"/>
      <c r="AV4" s="226"/>
      <c r="AW4" s="221" t="s">
        <v>11</v>
      </c>
      <c r="AX4" s="221"/>
      <c r="AY4" s="221"/>
      <c r="AZ4" s="221"/>
      <c r="BA4" s="221"/>
      <c r="BB4" s="221"/>
      <c r="BC4" s="221" t="s">
        <v>12</v>
      </c>
      <c r="BD4" s="221"/>
      <c r="BE4" s="221"/>
      <c r="BF4" s="221"/>
      <c r="BG4" s="221"/>
      <c r="BH4" s="221"/>
      <c r="BI4" s="221" t="s">
        <v>13</v>
      </c>
      <c r="BJ4" s="221"/>
      <c r="BK4" s="221"/>
      <c r="BL4" s="221"/>
      <c r="BM4" s="221"/>
      <c r="BN4" s="221"/>
    </row>
    <row r="5" spans="1:66" s="14" customFormat="1" ht="21.75" customHeight="1">
      <c r="A5" s="210"/>
      <c r="B5" s="211"/>
      <c r="C5" s="212"/>
      <c r="D5" s="212"/>
      <c r="E5" s="212"/>
      <c r="F5" s="216"/>
      <c r="G5" s="216"/>
      <c r="H5" s="216"/>
      <c r="I5" s="216"/>
      <c r="J5" s="216"/>
      <c r="K5" s="216"/>
      <c r="L5" s="216"/>
      <c r="M5" s="216"/>
      <c r="N5" s="216"/>
      <c r="O5" s="217"/>
      <c r="P5" s="217"/>
      <c r="Q5" s="216"/>
      <c r="R5" s="216"/>
      <c r="S5" s="216"/>
      <c r="T5" s="216"/>
      <c r="U5" s="216"/>
      <c r="V5" s="216"/>
      <c r="W5" s="216"/>
      <c r="X5" s="214" t="s">
        <v>14</v>
      </c>
      <c r="Y5" s="214" t="s">
        <v>15</v>
      </c>
      <c r="Z5" s="214"/>
      <c r="AA5" s="214" t="s">
        <v>16</v>
      </c>
      <c r="AB5" s="214"/>
      <c r="AC5" s="214"/>
      <c r="AD5" s="214"/>
      <c r="AE5" s="214"/>
      <c r="AF5" s="214"/>
      <c r="AG5" s="214"/>
      <c r="AH5" s="214"/>
      <c r="AI5" s="222" t="s">
        <v>17</v>
      </c>
      <c r="AJ5" s="214" t="s">
        <v>18</v>
      </c>
      <c r="AK5" s="222" t="s">
        <v>19</v>
      </c>
      <c r="AL5" s="51"/>
      <c r="AM5" s="214" t="s">
        <v>20</v>
      </c>
      <c r="AN5" s="214" t="s">
        <v>19</v>
      </c>
      <c r="AO5" s="230" t="s">
        <v>21</v>
      </c>
      <c r="AP5" s="214" t="s">
        <v>22</v>
      </c>
      <c r="AQ5" s="227"/>
      <c r="AR5" s="228"/>
      <c r="AS5" s="228"/>
      <c r="AT5" s="228"/>
      <c r="AU5" s="228"/>
      <c r="AV5" s="229"/>
      <c r="AW5" s="221"/>
      <c r="AX5" s="221"/>
      <c r="AY5" s="221"/>
      <c r="AZ5" s="221"/>
      <c r="BA5" s="221"/>
      <c r="BB5" s="221"/>
      <c r="BC5" s="221"/>
      <c r="BD5" s="221"/>
      <c r="BE5" s="221"/>
      <c r="BF5" s="221"/>
      <c r="BG5" s="221"/>
      <c r="BH5" s="221"/>
      <c r="BI5" s="221"/>
      <c r="BJ5" s="221"/>
      <c r="BK5" s="221"/>
      <c r="BL5" s="221"/>
      <c r="BM5" s="221"/>
      <c r="BN5" s="221"/>
    </row>
    <row r="6" spans="1:66" s="14" customFormat="1" ht="106.5" customHeight="1">
      <c r="A6" s="210"/>
      <c r="B6" s="211"/>
      <c r="C6" s="213"/>
      <c r="D6" s="213"/>
      <c r="E6" s="213"/>
      <c r="F6" s="52" t="s">
        <v>23</v>
      </c>
      <c r="G6" s="52" t="s">
        <v>24</v>
      </c>
      <c r="H6" s="52" t="s">
        <v>25</v>
      </c>
      <c r="I6" s="52" t="s">
        <v>26</v>
      </c>
      <c r="J6" s="133" t="s">
        <v>27</v>
      </c>
      <c r="K6" s="52" t="s">
        <v>28</v>
      </c>
      <c r="L6" s="52" t="s">
        <v>29</v>
      </c>
      <c r="M6" s="52" t="s">
        <v>19</v>
      </c>
      <c r="N6" s="53"/>
      <c r="O6" s="145" t="s">
        <v>30</v>
      </c>
      <c r="P6" s="145" t="s">
        <v>31</v>
      </c>
      <c r="Q6" s="54" t="s">
        <v>32</v>
      </c>
      <c r="R6" s="54"/>
      <c r="S6" s="54" t="s">
        <v>33</v>
      </c>
      <c r="T6" s="54"/>
      <c r="U6" s="54" t="s">
        <v>19</v>
      </c>
      <c r="V6" s="54"/>
      <c r="W6" s="55" t="s">
        <v>34</v>
      </c>
      <c r="X6" s="215"/>
      <c r="Y6" s="56" t="s">
        <v>35</v>
      </c>
      <c r="Z6" s="56" t="s">
        <v>23</v>
      </c>
      <c r="AA6" s="56" t="s">
        <v>36</v>
      </c>
      <c r="AB6" s="56"/>
      <c r="AC6" s="56" t="s">
        <v>37</v>
      </c>
      <c r="AD6" s="56"/>
      <c r="AE6" s="57" t="s">
        <v>38</v>
      </c>
      <c r="AF6" s="56" t="s">
        <v>39</v>
      </c>
      <c r="AG6" s="56" t="s">
        <v>28</v>
      </c>
      <c r="AH6" s="56" t="s">
        <v>40</v>
      </c>
      <c r="AI6" s="223"/>
      <c r="AJ6" s="215"/>
      <c r="AK6" s="223"/>
      <c r="AL6" s="58"/>
      <c r="AM6" s="215"/>
      <c r="AN6" s="215"/>
      <c r="AO6" s="231"/>
      <c r="AP6" s="215"/>
      <c r="AQ6" s="59" t="s">
        <v>41</v>
      </c>
      <c r="AR6" s="59" t="s">
        <v>42</v>
      </c>
      <c r="AS6" s="60" t="s">
        <v>43</v>
      </c>
      <c r="AT6" s="60" t="s">
        <v>44</v>
      </c>
      <c r="AU6" s="59" t="s">
        <v>45</v>
      </c>
      <c r="AV6" s="59" t="s">
        <v>46</v>
      </c>
      <c r="AW6" s="61" t="s">
        <v>47</v>
      </c>
      <c r="AX6" s="61" t="s">
        <v>48</v>
      </c>
      <c r="AY6" s="61" t="s">
        <v>49</v>
      </c>
      <c r="AZ6" s="61" t="s">
        <v>50</v>
      </c>
      <c r="BA6" s="61" t="s">
        <v>51</v>
      </c>
      <c r="BB6" s="62" t="s">
        <v>52</v>
      </c>
      <c r="BC6" s="61" t="s">
        <v>47</v>
      </c>
      <c r="BD6" s="61" t="s">
        <v>48</v>
      </c>
      <c r="BE6" s="61" t="s">
        <v>49</v>
      </c>
      <c r="BF6" s="61" t="s">
        <v>50</v>
      </c>
      <c r="BG6" s="61" t="s">
        <v>51</v>
      </c>
      <c r="BH6" s="62" t="s">
        <v>52</v>
      </c>
      <c r="BI6" s="61" t="s">
        <v>47</v>
      </c>
      <c r="BJ6" s="61" t="s">
        <v>48</v>
      </c>
      <c r="BK6" s="61" t="s">
        <v>49</v>
      </c>
      <c r="BL6" s="61" t="s">
        <v>50</v>
      </c>
      <c r="BM6" s="61" t="s">
        <v>51</v>
      </c>
      <c r="BN6" s="62" t="s">
        <v>52</v>
      </c>
    </row>
    <row r="7" spans="1:66" ht="238.5" customHeight="1">
      <c r="A7" s="68">
        <v>3</v>
      </c>
      <c r="B7" s="68" t="s">
        <v>53</v>
      </c>
      <c r="C7" s="68" t="s">
        <v>54</v>
      </c>
      <c r="D7" s="123" t="s">
        <v>55</v>
      </c>
      <c r="E7" s="68" t="s">
        <v>56</v>
      </c>
      <c r="F7" s="68" t="s">
        <v>57</v>
      </c>
      <c r="G7" s="68" t="s">
        <v>58</v>
      </c>
      <c r="H7" s="68" t="s">
        <v>59</v>
      </c>
      <c r="I7" s="68" t="s">
        <v>60</v>
      </c>
      <c r="J7" s="68" t="s">
        <v>61</v>
      </c>
      <c r="K7" s="68" t="s">
        <v>62</v>
      </c>
      <c r="L7" s="128" t="str">
        <f t="shared" ref="L7:L8" si="0">IF(K7=0,"Defina la frecuencia",IF(K7="2 veces por año","Muy baja",IF(K7="3 a 24 veces por año","Baja",IF(K7="24 a 500 veces por año","Media",IF(K7="500 veces al año y maximo 5000veces por año","Alta","Muy alta")))))</f>
        <v>Media</v>
      </c>
      <c r="M7" s="129" t="str">
        <f t="shared" ref="M7:M8" si="1">IF(L7="Muy baja","20%",IF(L7="Baja","40%",IF(L7="Media","60%",IF(L7="Alta","80%",IF(L7="Muy alta","100%","Defina la Frecuencia")))))</f>
        <v>60%</v>
      </c>
      <c r="N7" s="125">
        <f t="shared" ref="N7:N9" si="2">VALUE(M7)</f>
        <v>0.6</v>
      </c>
      <c r="O7" s="146"/>
      <c r="P7" s="146" t="s">
        <v>63</v>
      </c>
      <c r="Q7" s="128">
        <f>IF(O7=0,0,IF(O7="Afectación menor a 10 SMLMV","Leve 20%",IF(O7="Entre 10 y 50 SMLMV","Menor 40%",IF(O7="Entre 50 y 100 SMLMV","Moderado 60%",IF(O7="Entre 100 y 500 SMLMV","Mayor 80%","Catastrofico 100%")))))</f>
        <v>0</v>
      </c>
      <c r="R7" s="124">
        <f t="shared" ref="R7:R9" si="3">IF(O7=0,0,IF(Q7="Leve 20%",20%,IF(Q7="Menor 40%",40%,IF(Q7="Moderado 60%",60%,IF(Q7="Mayor 80%",80%,100%)))))</f>
        <v>0</v>
      </c>
      <c r="S7" s="128"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126">
        <f t="shared" ref="T7:T9" si="4">IF(S7=0,0,IF(S7="Leve 20%",20%,IF(S7="Menor 40%",40%,IF(S7="Moderado 60%",60%,IF(S7="Mayor 80%",80%,100%)))))</f>
        <v>0.8</v>
      </c>
      <c r="U7" s="130">
        <f>IF(R7&gt;T7,R7,T7)</f>
        <v>0.8</v>
      </c>
      <c r="V7" s="127">
        <f t="shared" ref="V7:V9" si="5">VALUE(U7)</f>
        <v>0.8</v>
      </c>
      <c r="W7" s="131" t="str">
        <f>VLOOKUP(N7,Matriz!$B$3:$G$8,MATCH(V7,Matriz!$B$3:$G$3,0),FALSE)</f>
        <v>Alto</v>
      </c>
      <c r="X7" s="132" t="s">
        <v>64</v>
      </c>
      <c r="Y7" s="140" t="str">
        <f t="shared" ref="Y7:Y9" si="6">IF(AA7="Preventivo","X",IF(AA7="Detectivo","X"," "))</f>
        <v>X</v>
      </c>
      <c r="Z7" s="73" t="str">
        <f t="shared" ref="Z7:Z9" si="7">IF(AA7="Correctivo","X"," ")</f>
        <v xml:space="preserve"> </v>
      </c>
      <c r="AA7" s="72" t="s">
        <v>65</v>
      </c>
      <c r="AB7" s="68">
        <f t="shared" ref="AB7:AB9" si="8">IF(AA7="","",IF(AA7="Preventivo",25%,IF(AA7="Detectivo",15%,10%)))</f>
        <v>0.25</v>
      </c>
      <c r="AC7" s="72" t="s">
        <v>66</v>
      </c>
      <c r="AD7" s="68">
        <f t="shared" ref="AD7:AD9" si="9">IF(AC7="Automatico",25%,15%)</f>
        <v>0.15</v>
      </c>
      <c r="AE7" s="138">
        <f>AB7+AD7</f>
        <v>0.4</v>
      </c>
      <c r="AF7" s="72" t="s">
        <v>67</v>
      </c>
      <c r="AG7" s="72" t="s">
        <v>68</v>
      </c>
      <c r="AH7" s="72" t="s">
        <v>69</v>
      </c>
      <c r="AI7" s="71">
        <f>M7-(M7*AE7)</f>
        <v>0.36</v>
      </c>
      <c r="AJ7" s="73" t="str">
        <f>IF(AK7=0,"Valore el control",IF(AK7=20%,"Muy baja",IF(AK7=40%,"Baja",IF(AK7=60%,"Media",IF(AK7=80%,"Alta","Muy alta")))))</f>
        <v>Baja</v>
      </c>
      <c r="AK7" s="80">
        <f>IF(AI7&lt;20%,20%,IF(AI7&lt;40%,40%,IF(AI7&lt;60%,60%,IF(AI7&lt;80%,80%,100%))))</f>
        <v>0.4</v>
      </c>
      <c r="AL7" s="68">
        <f t="shared" ref="AL7:AL9" si="10">VALUE(AK7)</f>
        <v>0.4</v>
      </c>
      <c r="AM7" s="71" t="str">
        <f t="shared" ref="AM7:AM8" si="11">IF(AN7=0,0,IF(AN7=20%,"Leve 20%",IF(AN7=40%,"Menor 40%",IF(AN7=60%,"Moderado 60%",IF(AN7=80%,"Mayor 80%","Catastrofico 100%")))))</f>
        <v>Mayor 80%</v>
      </c>
      <c r="AN7" s="71">
        <f t="shared" ref="AN7:AN8" si="12">U7</f>
        <v>0.8</v>
      </c>
      <c r="AO7" s="81" t="str">
        <f>VLOOKUP(AK7,Matriz!$B$3:$G$8,MATCH(AN7,Matriz!$B$3:$G$3,0),FALSE)</f>
        <v>Alto</v>
      </c>
      <c r="AP7" s="76" t="s">
        <v>70</v>
      </c>
      <c r="AQ7" s="147" t="s">
        <v>71</v>
      </c>
      <c r="AR7" s="149" t="s">
        <v>72</v>
      </c>
      <c r="AS7" s="150">
        <v>45292</v>
      </c>
      <c r="AT7" s="150">
        <v>45657</v>
      </c>
      <c r="AU7" s="77" t="s">
        <v>73</v>
      </c>
      <c r="AV7" s="159" t="s">
        <v>74</v>
      </c>
      <c r="AW7" s="156" t="s">
        <v>75</v>
      </c>
      <c r="AX7" s="149" t="s">
        <v>76</v>
      </c>
      <c r="AY7" s="68"/>
      <c r="AZ7" s="119" t="s">
        <v>77</v>
      </c>
      <c r="BA7" s="122" t="s">
        <v>78</v>
      </c>
      <c r="BB7" s="120">
        <v>1</v>
      </c>
      <c r="BC7" s="121" t="s">
        <v>79</v>
      </c>
      <c r="BD7" s="77" t="s">
        <v>76</v>
      </c>
      <c r="BE7" s="78"/>
      <c r="BF7" s="77" t="s">
        <v>80</v>
      </c>
      <c r="BG7" s="77" t="s">
        <v>81</v>
      </c>
      <c r="BH7" s="79">
        <v>0.8</v>
      </c>
      <c r="BI7" s="77"/>
      <c r="BJ7" s="77"/>
      <c r="BK7" s="77"/>
      <c r="BL7" s="77"/>
      <c r="BM7" s="77"/>
      <c r="BN7" s="79"/>
    </row>
    <row r="8" spans="1:66" ht="171.75" customHeight="1">
      <c r="A8" s="173">
        <v>4</v>
      </c>
      <c r="B8" s="173" t="s">
        <v>53</v>
      </c>
      <c r="C8" s="165" t="s">
        <v>54</v>
      </c>
      <c r="D8" s="165" t="s">
        <v>82</v>
      </c>
      <c r="E8" s="165" t="s">
        <v>83</v>
      </c>
      <c r="F8" s="173" t="s">
        <v>84</v>
      </c>
      <c r="G8" s="173" t="s">
        <v>85</v>
      </c>
      <c r="H8" s="173" t="s">
        <v>86</v>
      </c>
      <c r="I8" s="173" t="s">
        <v>87</v>
      </c>
      <c r="J8" s="173" t="s">
        <v>61</v>
      </c>
      <c r="K8" s="177" t="s">
        <v>88</v>
      </c>
      <c r="L8" s="179" t="str">
        <f t="shared" si="0"/>
        <v>Muy baja</v>
      </c>
      <c r="M8" s="181" t="str">
        <f t="shared" si="1"/>
        <v>20%</v>
      </c>
      <c r="N8" s="67">
        <f t="shared" si="2"/>
        <v>0.2</v>
      </c>
      <c r="O8" s="173" t="s">
        <v>89</v>
      </c>
      <c r="P8" s="173" t="s">
        <v>90</v>
      </c>
      <c r="Q8" s="179" t="str">
        <f t="shared" ref="Q8" si="13">IF(O8=0,0,IF(O8="Afectación menor a 10 SMLMV","Leve 20%",IF(O8="Entre 10 y 50 SMLMV","Menor 40%",IF(O8="Entre 50 y 100 SMLMV","Moderado 60%",IF(O8="Entre 100 y 500 SMLMV","Mayor 80%","Catastrofico 100%")))))</f>
        <v>Leve 20%</v>
      </c>
      <c r="R8" s="68">
        <f t="shared" si="3"/>
        <v>0.2</v>
      </c>
      <c r="S8" s="179" t="str">
        <f>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65">
        <f t="shared" si="4"/>
        <v>0.2</v>
      </c>
      <c r="U8" s="196">
        <f t="shared" ref="U8" si="14">IF(R8&gt;T8,R8,T8)</f>
        <v>0.2</v>
      </c>
      <c r="V8" s="66">
        <f t="shared" si="5"/>
        <v>0.2</v>
      </c>
      <c r="W8" s="171" t="str">
        <f>VLOOKUP(N8,Matriz!$B$3:$G$8,MATCH(V8,Matriz!$B$3:$G$3,0),FALSE)</f>
        <v>Bajo</v>
      </c>
      <c r="X8" s="69" t="s">
        <v>91</v>
      </c>
      <c r="Y8" s="140" t="str">
        <f t="shared" si="6"/>
        <v>X</v>
      </c>
      <c r="Z8" s="73" t="str">
        <f t="shared" si="7"/>
        <v xml:space="preserve"> </v>
      </c>
      <c r="AA8" s="72" t="s">
        <v>65</v>
      </c>
      <c r="AB8" s="68">
        <f t="shared" si="8"/>
        <v>0.25</v>
      </c>
      <c r="AC8" s="72" t="s">
        <v>66</v>
      </c>
      <c r="AD8" s="68">
        <f t="shared" si="9"/>
        <v>0.15</v>
      </c>
      <c r="AE8" s="138">
        <f t="shared" ref="AE8:AE9" si="15">AB8+AD8</f>
        <v>0.4</v>
      </c>
      <c r="AF8" s="72" t="s">
        <v>67</v>
      </c>
      <c r="AG8" s="72" t="s">
        <v>68</v>
      </c>
      <c r="AH8" s="72" t="s">
        <v>69</v>
      </c>
      <c r="AI8" s="71">
        <f>M8-(M8*AE8)</f>
        <v>0.12</v>
      </c>
      <c r="AJ8" s="179" t="str">
        <f>IF(AK8=0,"Valore el control",IF(AK8=20%,"Muy baja",IF(AK8=40%,"Baja",IF(AK8=60%,"Media",IF(AK8=80%,"Alta","Muy alta")))))</f>
        <v>Muy baja</v>
      </c>
      <c r="AK8" s="193">
        <f>IF(AI9&lt;20%,20%,IF(AI9&lt;40%,40%,IF(AI9&lt;60%,60%,IF(AI9&lt;80%,80%,100%))))</f>
        <v>0.2</v>
      </c>
      <c r="AL8" s="68">
        <f t="shared" si="10"/>
        <v>0.2</v>
      </c>
      <c r="AM8" s="196" t="str">
        <f t="shared" si="11"/>
        <v>Leve 20%</v>
      </c>
      <c r="AN8" s="196">
        <f t="shared" si="12"/>
        <v>0.2</v>
      </c>
      <c r="AO8" s="171" t="str">
        <f>VLOOKUP(AK8,Matriz!$B$3:$G$8,MATCH(AN8,Matriz!$B$3:$G$3,0),FALSE)</f>
        <v>Bajo</v>
      </c>
      <c r="AP8" s="175" t="s">
        <v>70</v>
      </c>
      <c r="AQ8" s="148" t="s">
        <v>92</v>
      </c>
      <c r="AR8" s="151" t="s">
        <v>72</v>
      </c>
      <c r="AS8" s="152">
        <v>45292</v>
      </c>
      <c r="AT8" s="152">
        <v>45657</v>
      </c>
      <c r="AU8" s="35" t="s">
        <v>73</v>
      </c>
      <c r="AV8" s="160" t="s">
        <v>93</v>
      </c>
      <c r="AW8" s="155" t="s">
        <v>94</v>
      </c>
      <c r="AX8" s="157" t="s">
        <v>76</v>
      </c>
      <c r="AY8" s="157"/>
      <c r="AZ8" s="155" t="s">
        <v>95</v>
      </c>
      <c r="BA8" s="155" t="s">
        <v>96</v>
      </c>
      <c r="BB8" s="120">
        <v>1</v>
      </c>
      <c r="BC8" s="157" t="s">
        <v>97</v>
      </c>
      <c r="BD8" s="157" t="s">
        <v>76</v>
      </c>
      <c r="BE8" s="157"/>
      <c r="BF8" s="155" t="s">
        <v>98</v>
      </c>
      <c r="BG8" s="155" t="s">
        <v>99</v>
      </c>
      <c r="BH8" s="163">
        <v>1</v>
      </c>
      <c r="BI8" s="157"/>
      <c r="BJ8" s="157"/>
      <c r="BK8" s="157"/>
      <c r="BL8" s="157"/>
      <c r="BM8" s="157"/>
      <c r="BN8" s="157"/>
    </row>
    <row r="9" spans="1:66" ht="224.25" customHeight="1">
      <c r="A9" s="173"/>
      <c r="B9" s="173"/>
      <c r="C9" s="167"/>
      <c r="D9" s="167"/>
      <c r="E9" s="167"/>
      <c r="F9" s="173"/>
      <c r="G9" s="173"/>
      <c r="H9" s="173"/>
      <c r="I9" s="173"/>
      <c r="J9" s="173"/>
      <c r="K9" s="178"/>
      <c r="L9" s="180"/>
      <c r="M9" s="182"/>
      <c r="N9" s="67">
        <f t="shared" si="2"/>
        <v>0</v>
      </c>
      <c r="O9" s="173"/>
      <c r="P9" s="173"/>
      <c r="Q9" s="180"/>
      <c r="R9" s="68">
        <f t="shared" si="3"/>
        <v>0</v>
      </c>
      <c r="S9" s="180"/>
      <c r="T9" s="65">
        <f t="shared" si="4"/>
        <v>0</v>
      </c>
      <c r="U9" s="197"/>
      <c r="V9" s="66">
        <f t="shared" si="5"/>
        <v>0</v>
      </c>
      <c r="W9" s="174"/>
      <c r="X9" s="69" t="s">
        <v>100</v>
      </c>
      <c r="Y9" s="140" t="str">
        <f t="shared" si="6"/>
        <v>X</v>
      </c>
      <c r="Z9" s="73" t="str">
        <f t="shared" si="7"/>
        <v xml:space="preserve"> </v>
      </c>
      <c r="AA9" s="72" t="s">
        <v>65</v>
      </c>
      <c r="AB9" s="77">
        <f t="shared" si="8"/>
        <v>0.25</v>
      </c>
      <c r="AC9" s="72" t="s">
        <v>66</v>
      </c>
      <c r="AD9" s="77">
        <f t="shared" si="9"/>
        <v>0.15</v>
      </c>
      <c r="AE9" s="138">
        <f t="shared" si="15"/>
        <v>0.4</v>
      </c>
      <c r="AF9" s="72" t="s">
        <v>67</v>
      </c>
      <c r="AG9" s="72" t="s">
        <v>68</v>
      </c>
      <c r="AH9" s="72" t="s">
        <v>69</v>
      </c>
      <c r="AI9" s="71">
        <f>AI8-(AI8*AE9)</f>
        <v>7.1999999999999995E-2</v>
      </c>
      <c r="AJ9" s="195"/>
      <c r="AK9" s="194"/>
      <c r="AL9" s="68">
        <f t="shared" si="10"/>
        <v>0</v>
      </c>
      <c r="AM9" s="197"/>
      <c r="AN9" s="197"/>
      <c r="AO9" s="172"/>
      <c r="AP9" s="176"/>
      <c r="AQ9" s="148" t="s">
        <v>101</v>
      </c>
      <c r="AR9" s="151" t="s">
        <v>72</v>
      </c>
      <c r="AS9" s="152">
        <v>45292</v>
      </c>
      <c r="AT9" s="152">
        <v>45657</v>
      </c>
      <c r="AU9" s="35" t="s">
        <v>73</v>
      </c>
      <c r="AV9" s="160" t="s">
        <v>74</v>
      </c>
      <c r="AW9" s="162" t="s">
        <v>102</v>
      </c>
      <c r="AX9" s="157" t="s">
        <v>76</v>
      </c>
      <c r="AY9" s="158"/>
      <c r="AZ9" s="162" t="s">
        <v>103</v>
      </c>
      <c r="BA9" s="162" t="s">
        <v>104</v>
      </c>
      <c r="BB9" s="120">
        <v>1</v>
      </c>
      <c r="BC9" s="162" t="s">
        <v>105</v>
      </c>
      <c r="BD9" s="157" t="s">
        <v>76</v>
      </c>
      <c r="BE9" s="158"/>
      <c r="BF9" s="162" t="s">
        <v>106</v>
      </c>
      <c r="BG9" s="162" t="s">
        <v>107</v>
      </c>
      <c r="BH9" s="164">
        <v>1</v>
      </c>
      <c r="BI9" s="158"/>
      <c r="BJ9" s="158"/>
      <c r="BK9" s="158"/>
      <c r="BL9" s="158"/>
      <c r="BM9" s="158"/>
      <c r="BN9" s="158"/>
    </row>
    <row r="10" spans="1:66" ht="115.5" customHeight="1">
      <c r="A10" s="173">
        <v>5</v>
      </c>
      <c r="B10" s="173" t="s">
        <v>53</v>
      </c>
      <c r="C10" s="165" t="s">
        <v>108</v>
      </c>
      <c r="D10" s="165" t="s">
        <v>82</v>
      </c>
      <c r="E10" s="165" t="s">
        <v>109</v>
      </c>
      <c r="F10" s="165" t="s">
        <v>110</v>
      </c>
      <c r="G10" s="165" t="s">
        <v>111</v>
      </c>
      <c r="H10" s="165" t="s">
        <v>112</v>
      </c>
      <c r="I10" s="165" t="s">
        <v>113</v>
      </c>
      <c r="J10" s="165" t="s">
        <v>61</v>
      </c>
      <c r="K10" s="177" t="s">
        <v>114</v>
      </c>
      <c r="L10" s="179" t="str">
        <f t="shared" ref="L10" si="16">IF(K10=0,"Defina la frecuencia",IF(K10="2 veces por año","Muy baja",IF(K10="3 a 24 veces por año","Baja",IF(K10="24 a 500 veces por año","Media",IF(K10="500 veces al año y maximo 5000veces por año","Alta","Muy alta")))))</f>
        <v>Baja</v>
      </c>
      <c r="M10" s="181" t="str">
        <f t="shared" ref="M10" si="17">IF(L10="Muy baja","20%",IF(L10="Baja","40%",IF(L10="Media","60%",IF(L10="Alta","80%",IF(L10="Muy alta","100%","Defina la Frecuencia")))))</f>
        <v>40%</v>
      </c>
      <c r="N10" s="243">
        <f t="shared" ref="N10" si="18">VALUE(M10)</f>
        <v>0.4</v>
      </c>
      <c r="O10" s="173" t="s">
        <v>115</v>
      </c>
      <c r="P10" s="173" t="s">
        <v>63</v>
      </c>
      <c r="Q10" s="179" t="str">
        <f t="shared" ref="Q10" si="19">IF(O10=0,0,IF(O10="Afectación menor a 10 SMLMV","Leve 20%",IF(O10="Entre 10 y 50 SMLMV","Menor 40%",IF(O10="Entre 50 y 100 SMLMV","Moderado 60%",IF(O10="Entre 100 y 500 SMLMV","Mayor 80%","Catastrofico 100%")))))</f>
        <v>Mayor 80%</v>
      </c>
      <c r="R10" s="165">
        <f t="shared" ref="R10" si="20">IF(O10=0,0,IF(Q10="Leve 20%",20%,IF(Q10="Menor 40%",40%,IF(Q10="Moderado 60%",60%,IF(Q10="Mayor 80%",80%,100%)))))</f>
        <v>0.8</v>
      </c>
      <c r="S10" s="179"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Mayor 80%</v>
      </c>
      <c r="T10" s="65">
        <f t="shared" ref="T10:T12" si="21">IF(S10=0,0,IF(S10="Leve 20%",20%,IF(S10="Menor 40%",40%,IF(S10="Moderado 60%",60%,IF(S10="Mayor 80%",80%,100%)))))</f>
        <v>0.8</v>
      </c>
      <c r="U10" s="196">
        <f t="shared" ref="U10" si="22">IF(R10&gt;T10,R10,T10)</f>
        <v>0.8</v>
      </c>
      <c r="V10" s="66">
        <f t="shared" ref="V10:V12" si="23">VALUE(U10)</f>
        <v>0.8</v>
      </c>
      <c r="W10" s="280" t="str">
        <f>VLOOKUP(N10,Matriz!$B$3:$G$8,MATCH(V10,Matriz!$B$3:$G$3,0),FALSE)</f>
        <v>Alto</v>
      </c>
      <c r="X10" s="83" t="s">
        <v>116</v>
      </c>
      <c r="Y10" s="137" t="str">
        <f t="shared" ref="Y10:Y12" si="24">IF(AA10="Preventivo","X",IF(AA10="Detectivo","X"," "))</f>
        <v>X</v>
      </c>
      <c r="Z10" s="84" t="str">
        <f t="shared" ref="Z10" si="25">IF(AA10="Correctivo","X"," ")</f>
        <v xml:space="preserve"> </v>
      </c>
      <c r="AA10" s="74" t="s">
        <v>65</v>
      </c>
      <c r="AB10" s="35">
        <f t="shared" ref="AB10:AB12" si="26">IF(AA10="","",IF(AA10="Preventivo",25%,IF(AA10="Detectivo",15%,10%)))</f>
        <v>0.25</v>
      </c>
      <c r="AC10" s="74" t="s">
        <v>66</v>
      </c>
      <c r="AD10" s="35">
        <f t="shared" ref="AD10:AD12" si="27">IF(AC10="Automatico",25%,15%)</f>
        <v>0.15</v>
      </c>
      <c r="AE10" s="144">
        <f>AB10+AD10</f>
        <v>0.4</v>
      </c>
      <c r="AF10" s="74" t="s">
        <v>67</v>
      </c>
      <c r="AG10" s="271" t="s">
        <v>68</v>
      </c>
      <c r="AH10" s="271" t="s">
        <v>69</v>
      </c>
      <c r="AI10" s="85">
        <f>M10-(M8*AE10)</f>
        <v>0.32</v>
      </c>
      <c r="AJ10" s="272" t="str">
        <f>IF(AK10=0,"Valore el control",IF(AK10=20%,"Muy baja",IF(AK10=40%,"Baja",IF(AK10=60%,"Media",IF(AK10=80%,"Alta","Muy alta")))))</f>
        <v>Muy baja</v>
      </c>
      <c r="AK10" s="273">
        <f>IF(AI12&lt;20%,20%,IF(AI12&lt;40%,40%,IF(AI12&lt;60%,60%,IF(AI12&lt;80%,80%,100%))))</f>
        <v>0.2</v>
      </c>
      <c r="AL10" s="68">
        <f t="shared" ref="AL10:AL12" si="28">VALUE(AK10)</f>
        <v>0.2</v>
      </c>
      <c r="AM10" s="196" t="str">
        <f t="shared" ref="AM10" si="29">IF(AN10=0,0,IF(AN10=20%,"Leve 20%",IF(AN10=40%,"Menor 40%",IF(AN10=60%,"Moderado 60%",IF(AN10=80%,"Mayor 80%","Catastrofico 100%")))))</f>
        <v>Mayor 80%</v>
      </c>
      <c r="AN10" s="277">
        <f t="shared" ref="AN10" si="30">U10</f>
        <v>0.8</v>
      </c>
      <c r="AO10" s="288" t="str">
        <f>VLOOKUP(AK10,Matriz!$B$3:$G$8,MATCH(AN10,Matriz!$B$3:$G$3,0),FALSE)</f>
        <v>Alto</v>
      </c>
      <c r="AP10" s="289" t="s">
        <v>70</v>
      </c>
      <c r="AQ10" s="70" t="s">
        <v>117</v>
      </c>
      <c r="AR10" s="142" t="s">
        <v>118</v>
      </c>
      <c r="AS10" s="152">
        <v>45292</v>
      </c>
      <c r="AT10" s="152">
        <v>45657</v>
      </c>
      <c r="AU10" s="35" t="s">
        <v>73</v>
      </c>
      <c r="AV10" s="161" t="s">
        <v>119</v>
      </c>
      <c r="AW10" s="269" t="s">
        <v>120</v>
      </c>
      <c r="AX10" s="189" t="s">
        <v>76</v>
      </c>
      <c r="AY10" s="186"/>
      <c r="AZ10" s="198" t="s">
        <v>121</v>
      </c>
      <c r="BA10" s="201" t="s">
        <v>122</v>
      </c>
      <c r="BB10" s="183">
        <v>1</v>
      </c>
      <c r="BC10" s="190" t="s">
        <v>123</v>
      </c>
      <c r="BD10" s="189" t="s">
        <v>76</v>
      </c>
      <c r="BE10" s="186">
        <v>1</v>
      </c>
      <c r="BF10" s="165" t="s">
        <v>121</v>
      </c>
      <c r="BG10" s="165" t="s">
        <v>124</v>
      </c>
      <c r="BH10" s="168">
        <v>1</v>
      </c>
      <c r="BI10" s="75"/>
      <c r="BJ10" s="75"/>
      <c r="BK10" s="75"/>
      <c r="BL10" s="75"/>
      <c r="BM10" s="75"/>
      <c r="BN10" s="143"/>
    </row>
    <row r="11" spans="1:66" ht="115.5" customHeight="1">
      <c r="A11" s="173"/>
      <c r="B11" s="173"/>
      <c r="C11" s="166"/>
      <c r="D11" s="166"/>
      <c r="E11" s="166"/>
      <c r="F11" s="166"/>
      <c r="G11" s="166"/>
      <c r="H11" s="166"/>
      <c r="I11" s="166"/>
      <c r="J11" s="166"/>
      <c r="K11" s="258"/>
      <c r="L11" s="195"/>
      <c r="M11" s="259"/>
      <c r="N11" s="244"/>
      <c r="O11" s="173"/>
      <c r="P11" s="173"/>
      <c r="Q11" s="195"/>
      <c r="R11" s="166"/>
      <c r="S11" s="195"/>
      <c r="T11" s="65"/>
      <c r="U11" s="276"/>
      <c r="V11" s="66"/>
      <c r="W11" s="281"/>
      <c r="X11" s="83" t="s">
        <v>125</v>
      </c>
      <c r="Y11" s="137" t="str">
        <f t="shared" si="24"/>
        <v>X</v>
      </c>
      <c r="Z11" s="84"/>
      <c r="AA11" s="74" t="s">
        <v>65</v>
      </c>
      <c r="AB11" s="35">
        <f t="shared" si="26"/>
        <v>0.25</v>
      </c>
      <c r="AC11" s="74" t="s">
        <v>66</v>
      </c>
      <c r="AD11" s="35">
        <f t="shared" si="27"/>
        <v>0.15</v>
      </c>
      <c r="AE11" s="144">
        <f t="shared" ref="AE11:AE12" si="31">AB11+AD11</f>
        <v>0.4</v>
      </c>
      <c r="AF11" s="74" t="s">
        <v>67</v>
      </c>
      <c r="AG11" s="271"/>
      <c r="AH11" s="271"/>
      <c r="AI11" s="85">
        <f>M11-(M11*AI10)</f>
        <v>0</v>
      </c>
      <c r="AJ11" s="272"/>
      <c r="AK11" s="274"/>
      <c r="AL11" s="68"/>
      <c r="AM11" s="276"/>
      <c r="AN11" s="278"/>
      <c r="AO11" s="288"/>
      <c r="AP11" s="289"/>
      <c r="AQ11" s="141" t="s">
        <v>126</v>
      </c>
      <c r="AR11" s="142" t="s">
        <v>118</v>
      </c>
      <c r="AS11" s="152">
        <v>45292</v>
      </c>
      <c r="AT11" s="152">
        <v>45657</v>
      </c>
      <c r="AU11" s="35" t="s">
        <v>73</v>
      </c>
      <c r="AV11" s="161" t="s">
        <v>127</v>
      </c>
      <c r="AW11" s="269"/>
      <c r="AX11" s="187"/>
      <c r="AY11" s="187"/>
      <c r="AZ11" s="199"/>
      <c r="BA11" s="187"/>
      <c r="BB11" s="184"/>
      <c r="BC11" s="191"/>
      <c r="BD11" s="187"/>
      <c r="BE11" s="187"/>
      <c r="BF11" s="166"/>
      <c r="BG11" s="166"/>
      <c r="BH11" s="169"/>
      <c r="BI11" s="75"/>
      <c r="BJ11" s="75"/>
      <c r="BK11" s="75"/>
      <c r="BL11" s="75"/>
      <c r="BM11" s="75"/>
      <c r="BN11" s="143"/>
    </row>
    <row r="12" spans="1:66" ht="115.5" customHeight="1">
      <c r="A12" s="173"/>
      <c r="B12" s="173"/>
      <c r="C12" s="167"/>
      <c r="D12" s="167"/>
      <c r="E12" s="167"/>
      <c r="F12" s="167"/>
      <c r="G12" s="167"/>
      <c r="H12" s="167"/>
      <c r="I12" s="167"/>
      <c r="J12" s="167"/>
      <c r="K12" s="178"/>
      <c r="L12" s="180"/>
      <c r="M12" s="182"/>
      <c r="N12" s="245"/>
      <c r="O12" s="173"/>
      <c r="P12" s="173"/>
      <c r="Q12" s="180"/>
      <c r="R12" s="167"/>
      <c r="S12" s="180"/>
      <c r="T12" s="65">
        <f t="shared" si="21"/>
        <v>0</v>
      </c>
      <c r="U12" s="197"/>
      <c r="V12" s="66">
        <f t="shared" si="23"/>
        <v>0</v>
      </c>
      <c r="W12" s="282"/>
      <c r="X12" s="83" t="s">
        <v>128</v>
      </c>
      <c r="Y12" s="137" t="str">
        <f t="shared" si="24"/>
        <v>X</v>
      </c>
      <c r="Z12" s="84"/>
      <c r="AA12" s="74" t="s">
        <v>65</v>
      </c>
      <c r="AB12" s="35">
        <f t="shared" si="26"/>
        <v>0.25</v>
      </c>
      <c r="AC12" s="74" t="s">
        <v>66</v>
      </c>
      <c r="AD12" s="35">
        <f t="shared" si="27"/>
        <v>0.15</v>
      </c>
      <c r="AE12" s="144">
        <f t="shared" si="31"/>
        <v>0.4</v>
      </c>
      <c r="AF12" s="74" t="s">
        <v>67</v>
      </c>
      <c r="AG12" s="271"/>
      <c r="AH12" s="271"/>
      <c r="AI12" s="85">
        <f>AI11-(AI11*AE12)</f>
        <v>0</v>
      </c>
      <c r="AJ12" s="272"/>
      <c r="AK12" s="275"/>
      <c r="AL12" s="68">
        <f t="shared" si="28"/>
        <v>0</v>
      </c>
      <c r="AM12" s="197"/>
      <c r="AN12" s="279"/>
      <c r="AO12" s="288"/>
      <c r="AP12" s="271"/>
      <c r="AQ12" s="70" t="s">
        <v>129</v>
      </c>
      <c r="AR12" s="74" t="s">
        <v>118</v>
      </c>
      <c r="AS12" s="152">
        <v>45292</v>
      </c>
      <c r="AT12" s="152">
        <v>45657</v>
      </c>
      <c r="AU12" s="35" t="s">
        <v>73</v>
      </c>
      <c r="AV12" s="161" t="s">
        <v>130</v>
      </c>
      <c r="AW12" s="270"/>
      <c r="AX12" s="188"/>
      <c r="AY12" s="188"/>
      <c r="AZ12" s="200"/>
      <c r="BA12" s="188"/>
      <c r="BB12" s="185"/>
      <c r="BC12" s="192"/>
      <c r="BD12" s="188"/>
      <c r="BE12" s="188"/>
      <c r="BF12" s="167"/>
      <c r="BG12" s="167"/>
      <c r="BH12" s="170"/>
      <c r="BI12" s="75"/>
      <c r="BJ12" s="75"/>
      <c r="BK12" s="75"/>
      <c r="BL12" s="75"/>
      <c r="BM12" s="75"/>
      <c r="BN12" s="143"/>
    </row>
    <row r="13" spans="1:66" s="100" customFormat="1" ht="45.75" customHeight="1">
      <c r="A13" s="232">
        <v>1</v>
      </c>
      <c r="B13" s="232" t="s">
        <v>131</v>
      </c>
      <c r="C13" s="233" t="s">
        <v>132</v>
      </c>
      <c r="D13" s="233" t="s">
        <v>133</v>
      </c>
      <c r="E13" s="233" t="s">
        <v>56</v>
      </c>
      <c r="F13" s="236" t="s">
        <v>134</v>
      </c>
      <c r="G13" s="237"/>
      <c r="H13" s="232"/>
      <c r="I13" s="232" t="s">
        <v>135</v>
      </c>
      <c r="J13" s="246"/>
      <c r="K13" s="249"/>
      <c r="L13" s="240" t="str">
        <f t="shared" ref="L13" si="32">IF(K13=0,"Defina la frecuencia",IF(K13="2 veces por año","Muy baja",IF(K13="3 a 24 veces por año","Baja",IF(K13="24 a 500 veces por año","Media",IF(K13="500 veces al año y maximo 5000veces por año","Alta","Muy alta")))))</f>
        <v>Defina la frecuencia</v>
      </c>
      <c r="M13" s="252" t="str">
        <f t="shared" ref="M13" si="33">IF(L13="Muy baja","20%",IF(L13="Baja","40%",IF(L13="Media","60%",IF(L13="Alta","80%",IF(L13="Muy alta","100%","Defina la Frecuencia")))))</f>
        <v>Defina la Frecuencia</v>
      </c>
      <c r="N13" s="255" t="e">
        <f t="shared" ref="N13" si="34">VALUE(M13)</f>
        <v>#VALUE!</v>
      </c>
      <c r="O13" s="232"/>
      <c r="P13" s="232"/>
      <c r="Q13" s="240">
        <f t="shared" ref="Q13" si="35">IF(O13=0,0,IF(O13="Afectación menor a 10 SMLMV","Leve 20%",IF(O13="Entre 10 y 50 SMLMV","Menor 40%",IF(O13="Entre 50 y 100 SMLMV","Moderado 60%",IF(O13="Entre 100 y 500 SMLMV","Mayor 80%","Catastrofico 100%")))))</f>
        <v>0</v>
      </c>
      <c r="R13" s="233">
        <f t="shared" ref="R13" si="36">IF(O13=0,0,IF(Q13="Leve 20%",20%,IF(Q13="Menor 40%",40%,IF(Q13="Moderado 60%",60%,IF(Q13="Mayor 80%",80%,100%)))))</f>
        <v>0</v>
      </c>
      <c r="S13" s="240">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87">
        <f t="shared" ref="T13" si="37">IF(S13=0,0,IF(S13="Leve 20%",20%,IF(S13="Menor 40%",40%,IF(S13="Moderado 60%",60%,IF(S13="Mayor 80%",80%,100%)))))</f>
        <v>0</v>
      </c>
      <c r="U13" s="260">
        <f t="shared" ref="U13" si="38">IF(R13&gt;T13,R13,T13)</f>
        <v>0</v>
      </c>
      <c r="V13" s="88">
        <f t="shared" ref="V13" si="39">VALUE(U13)</f>
        <v>0</v>
      </c>
      <c r="W13" s="263" t="e">
        <f>VLOOKUP(N13,Matriz!$B$3:$G$8,MATCH(V13,Matriz!$B$3:$G$3,0),FALSE)</f>
        <v>#VALUE!</v>
      </c>
      <c r="X13" s="89"/>
      <c r="Y13" s="136" t="str">
        <f t="shared" ref="Y13:Y15" si="40">IF(AA13="Preventivo","X",IF(AA13="Detectivo","X"," "))</f>
        <v xml:space="preserve"> </v>
      </c>
      <c r="Z13" s="90" t="str">
        <f t="shared" ref="Z13" si="41">IF(AA13="Correctivo","X"," ")</f>
        <v xml:space="preserve"> </v>
      </c>
      <c r="AA13" s="91"/>
      <c r="AB13" s="92"/>
      <c r="AC13" s="91"/>
      <c r="AD13" s="92">
        <f t="shared" ref="AD13" si="42">IF(AC13="Automatico",25%,15%)</f>
        <v>0.15</v>
      </c>
      <c r="AE13" s="134">
        <f t="shared" ref="AE13" si="43">AB13+AD13</f>
        <v>0.15</v>
      </c>
      <c r="AF13" s="91"/>
      <c r="AG13" s="234"/>
      <c r="AH13" s="234"/>
      <c r="AI13" s="261" t="e">
        <f>M13-(M11*AE13)</f>
        <v>#VALUE!</v>
      </c>
      <c r="AJ13" s="241" t="e">
        <f t="shared" ref="AJ13" si="44">IF(AK13=0,"Valore el control",IF(AK13=20%,"Muy baja",IF(AK13=40%,"Baja",IF(AK13=60%,"Media",IF(AK13=80%,"Alta","Muy alta")))))</f>
        <v>#VALUE!</v>
      </c>
      <c r="AK13" s="266" t="e">
        <f t="shared" ref="AK13" si="45">IF(AI13&lt;20%,20%,IF(AI13&lt;40%,40%,IF(AI13&lt;60%,60%,IF(AI13&lt;80%,80%,100%))))</f>
        <v>#VALUE!</v>
      </c>
      <c r="AL13" s="86" t="e">
        <f t="shared" ref="AL13" si="46">VALUE(AK13)</f>
        <v>#VALUE!</v>
      </c>
      <c r="AM13" s="260">
        <f t="shared" ref="AM13" si="47">IF(AN13=0,0,IF(AN13=20%,"Leve 20%",IF(AN13=40%,"Menor 40%",IF(AN13=60%,"Moderado 60%",IF(AN13=80%,"Mayor 80%","Catastrofico 100%")))))</f>
        <v>0</v>
      </c>
      <c r="AN13" s="283">
        <f t="shared" ref="AN13" si="48">U13</f>
        <v>0</v>
      </c>
      <c r="AO13" s="286" t="e">
        <f>VLOOKUP(AK13,Matriz!$B$3:$G$8,MATCH(AN13,Matriz!$B$3:$G$3,0),FALSE)</f>
        <v>#VALUE!</v>
      </c>
      <c r="AP13" s="287"/>
      <c r="AQ13" s="93"/>
      <c r="AR13" s="94"/>
      <c r="AS13" s="95"/>
      <c r="AT13" s="95"/>
      <c r="AU13" s="94"/>
      <c r="AV13" s="93"/>
      <c r="AW13" s="96"/>
      <c r="AX13" s="97"/>
      <c r="AY13" s="97"/>
      <c r="AZ13" s="153"/>
      <c r="BA13" s="97"/>
      <c r="BB13" s="98"/>
      <c r="BC13" s="91"/>
      <c r="BD13" s="97"/>
      <c r="BE13" s="97"/>
      <c r="BF13" s="91"/>
      <c r="BG13" s="91"/>
      <c r="BH13" s="99"/>
      <c r="BI13" s="91"/>
      <c r="BJ13" s="91"/>
      <c r="BK13" s="91"/>
      <c r="BL13" s="91"/>
      <c r="BM13" s="91"/>
      <c r="BN13" s="99"/>
    </row>
    <row r="14" spans="1:66" s="100" customFormat="1" ht="45.75" customHeight="1">
      <c r="A14" s="232"/>
      <c r="B14" s="232"/>
      <c r="C14" s="234"/>
      <c r="D14" s="234"/>
      <c r="E14" s="234"/>
      <c r="F14" s="236"/>
      <c r="G14" s="238"/>
      <c r="H14" s="232"/>
      <c r="I14" s="232"/>
      <c r="J14" s="247"/>
      <c r="K14" s="250"/>
      <c r="L14" s="241"/>
      <c r="M14" s="253"/>
      <c r="N14" s="256"/>
      <c r="O14" s="232"/>
      <c r="P14" s="232"/>
      <c r="Q14" s="241"/>
      <c r="R14" s="234"/>
      <c r="S14" s="241"/>
      <c r="T14" s="87"/>
      <c r="U14" s="261"/>
      <c r="V14" s="88"/>
      <c r="W14" s="264"/>
      <c r="X14" s="101"/>
      <c r="Y14" s="139" t="str">
        <f t="shared" si="40"/>
        <v xml:space="preserve"> </v>
      </c>
      <c r="Z14" s="90"/>
      <c r="AA14" s="97"/>
      <c r="AB14" s="86"/>
      <c r="AC14" s="97"/>
      <c r="AD14" s="86"/>
      <c r="AE14" s="134"/>
      <c r="AF14" s="97"/>
      <c r="AG14" s="234"/>
      <c r="AH14" s="234"/>
      <c r="AI14" s="261"/>
      <c r="AJ14" s="241"/>
      <c r="AK14" s="267"/>
      <c r="AL14" s="86"/>
      <c r="AM14" s="261"/>
      <c r="AN14" s="284"/>
      <c r="AO14" s="286"/>
      <c r="AP14" s="287"/>
      <c r="AQ14" s="93"/>
      <c r="AR14" s="94"/>
      <c r="AS14" s="95"/>
      <c r="AT14" s="95"/>
      <c r="AU14" s="94"/>
      <c r="AV14" s="93"/>
      <c r="AW14" s="102"/>
      <c r="AX14" s="91"/>
      <c r="AY14" s="91"/>
      <c r="AZ14" s="154"/>
      <c r="BA14" s="91"/>
      <c r="BB14" s="99"/>
      <c r="BC14" s="91"/>
      <c r="BD14" s="91"/>
      <c r="BE14" s="91"/>
      <c r="BF14" s="91"/>
      <c r="BG14" s="91"/>
      <c r="BH14" s="99"/>
      <c r="BI14" s="91"/>
      <c r="BJ14" s="91"/>
      <c r="BK14" s="91"/>
      <c r="BL14" s="91"/>
      <c r="BM14" s="91"/>
      <c r="BN14" s="99"/>
    </row>
    <row r="15" spans="1:66" s="100" customFormat="1" ht="45.75" customHeight="1">
      <c r="A15" s="232"/>
      <c r="B15" s="232"/>
      <c r="C15" s="235"/>
      <c r="D15" s="235"/>
      <c r="E15" s="235"/>
      <c r="F15" s="236"/>
      <c r="G15" s="239"/>
      <c r="H15" s="232"/>
      <c r="I15" s="232"/>
      <c r="J15" s="248"/>
      <c r="K15" s="251"/>
      <c r="L15" s="242"/>
      <c r="M15" s="254"/>
      <c r="N15" s="257"/>
      <c r="O15" s="232"/>
      <c r="P15" s="232"/>
      <c r="Q15" s="242"/>
      <c r="R15" s="235"/>
      <c r="S15" s="242"/>
      <c r="T15" s="87">
        <f t="shared" ref="T15" si="49">IF(S15=0,0,IF(S15="Leve 20%",20%,IF(S15="Menor 40%",40%,IF(S15="Moderado 60%",60%,IF(S15="Mayor 80%",80%,100%)))))</f>
        <v>0</v>
      </c>
      <c r="U15" s="262"/>
      <c r="V15" s="88">
        <f t="shared" ref="V15" si="50">VALUE(U15)</f>
        <v>0</v>
      </c>
      <c r="W15" s="265"/>
      <c r="X15" s="101"/>
      <c r="Y15" s="139" t="str">
        <f t="shared" si="40"/>
        <v xml:space="preserve"> </v>
      </c>
      <c r="Z15" s="103"/>
      <c r="AA15" s="97"/>
      <c r="AB15" s="86"/>
      <c r="AC15" s="97"/>
      <c r="AD15" s="86">
        <f t="shared" ref="AD15" si="51">IF(AC15="Automatico",25%,15%)</f>
        <v>0.15</v>
      </c>
      <c r="AE15" s="135"/>
      <c r="AF15" s="97"/>
      <c r="AG15" s="235"/>
      <c r="AH15" s="235"/>
      <c r="AI15" s="262"/>
      <c r="AJ15" s="242"/>
      <c r="AK15" s="268"/>
      <c r="AL15" s="86">
        <f t="shared" ref="AL15" si="52">VALUE(AK15)</f>
        <v>0</v>
      </c>
      <c r="AM15" s="262"/>
      <c r="AN15" s="285"/>
      <c r="AO15" s="286"/>
      <c r="AP15" s="287"/>
      <c r="AQ15" s="93"/>
      <c r="AR15" s="94"/>
      <c r="AS15" s="95"/>
      <c r="AT15" s="95"/>
      <c r="AU15" s="94"/>
      <c r="AV15" s="93"/>
      <c r="AW15" s="104"/>
      <c r="AX15" s="105"/>
      <c r="AY15" s="105"/>
      <c r="AZ15" s="105"/>
      <c r="BA15" s="105"/>
      <c r="BB15" s="106"/>
      <c r="BC15" s="105"/>
      <c r="BD15" s="105"/>
      <c r="BE15" s="105"/>
      <c r="BF15" s="105"/>
      <c r="BG15" s="105"/>
      <c r="BH15" s="106"/>
      <c r="BI15" s="105"/>
      <c r="BJ15" s="105"/>
      <c r="BK15" s="105"/>
      <c r="BL15" s="105"/>
      <c r="BM15" s="105"/>
      <c r="BN15" s="106"/>
    </row>
    <row r="16" spans="1:66" s="100" customFormat="1" ht="171.75" customHeight="1">
      <c r="A16" s="86">
        <v>2</v>
      </c>
      <c r="B16" s="86" t="s">
        <v>131</v>
      </c>
      <c r="C16" s="86" t="s">
        <v>132</v>
      </c>
      <c r="D16" s="107" t="s">
        <v>133</v>
      </c>
      <c r="E16" s="107" t="s">
        <v>56</v>
      </c>
      <c r="F16" s="108" t="s">
        <v>136</v>
      </c>
      <c r="G16" s="108" t="s">
        <v>137</v>
      </c>
      <c r="H16" s="86" t="s">
        <v>138</v>
      </c>
      <c r="I16" s="86" t="s">
        <v>139</v>
      </c>
      <c r="J16" s="109"/>
      <c r="K16" s="110"/>
      <c r="L16" s="87" t="str">
        <f>IF(K16=0,"Defina la frecuencia",IF(K16="2 veces por año","Muy baja",IF(K16="3 a 24 veces por año","Baja",IF(K16="24 a 500 veces por año","Media",IF(K16="500 veces al año y maximo 5000veces por año","Alta","Muy alta")))))</f>
        <v>Defina la frecuencia</v>
      </c>
      <c r="M16" s="111" t="str">
        <f>IF(L16="Muy baja","20%",IF(L16="Baja","40%",IF(L16="Media","60%",IF(L16="Alta","80%",IF(L16="Muy alta","100%","Defina la Frecuencia")))))</f>
        <v>Defina la Frecuencia</v>
      </c>
      <c r="N16" s="88" t="e">
        <f>VALUE(M16)</f>
        <v>#VALUE!</v>
      </c>
      <c r="O16" s="86"/>
      <c r="P16" s="86"/>
      <c r="Q16" s="87">
        <f>IF(O16=0,0,IF(O16="Afectación menor a 10 SMLMV","Leve 20%",IF(O16="Entre 10 y 50 SMLMV","Menor 40%",IF(O16="Entre 50 y 100 SMLMV","Moderado 60%",IF(O16="Entre 100 y 500 SMLMV","Mayor 80%","Catastrofico 100%")))))</f>
        <v>0</v>
      </c>
      <c r="R16" s="86">
        <f>IF(O16=0,0,IF(Q16="Leve 20%",20%,IF(Q16="Menor 40%",40%,IF(Q16="Moderado 60%",60%,IF(Q16="Mayor 80%",80%,100%)))))</f>
        <v>0</v>
      </c>
      <c r="S16" s="87">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87">
        <f>IF(S16=0,0,IF(S16="Leve 20%",20%,IF(S16="Menor 40%",40%,IF(S16="Moderado 60%",60%,IF(S16="Mayor 80%",80%,100%)))))</f>
        <v>0</v>
      </c>
      <c r="U16" s="112">
        <f>IF(R16&gt;T16,R16,T16)</f>
        <v>0</v>
      </c>
      <c r="V16" s="88">
        <f>VALUE(U16)</f>
        <v>0</v>
      </c>
      <c r="W16" s="113" t="e">
        <f>VLOOKUP(N16,Matriz!$B$3:$G$8,MATCH(V16,Matriz!$B$3:$G$3,0),FALSE)</f>
        <v>#VALUE!</v>
      </c>
      <c r="X16" s="108"/>
      <c r="Y16" s="87" t="str">
        <f>IF(AA16="Preventivo","X",IF(AA16="Detectivo","X"," "))</f>
        <v xml:space="preserve"> </v>
      </c>
      <c r="Z16" s="87" t="str">
        <f>IF(AA16="Correctivo","X"," ")</f>
        <v xml:space="preserve"> </v>
      </c>
      <c r="AA16" s="86"/>
      <c r="AB16" s="86"/>
      <c r="AC16" s="86"/>
      <c r="AD16" s="86">
        <f>IF(AC16="Automatico",25%,15%)</f>
        <v>0.15</v>
      </c>
      <c r="AE16" s="112">
        <f>AB16+AD16</f>
        <v>0.15</v>
      </c>
      <c r="AF16" s="86"/>
      <c r="AG16" s="86"/>
      <c r="AH16" s="86"/>
      <c r="AI16" s="112" t="e">
        <f>M16-(#REF!*AE16)</f>
        <v>#VALUE!</v>
      </c>
      <c r="AJ16" s="87" t="e">
        <f>IF(AK16=0,"Valore el control",IF(AK16=20%,"Muy baja",IF(AK16=40%,"Baja",IF(AK16=60%,"Media",IF(AK16=80%,"Alta","Muy alta")))))</f>
        <v>#VALUE!</v>
      </c>
      <c r="AK16" s="114" t="e">
        <f>IF(AI16&lt;20%,20%,IF(AI16&lt;40%,40%,IF(AI16&lt;60%,60%,IF(AI16&lt;80%,80%,100%))))</f>
        <v>#VALUE!</v>
      </c>
      <c r="AL16" s="86" t="e">
        <f>VALUE(AK16)</f>
        <v>#VALUE!</v>
      </c>
      <c r="AM16" s="112">
        <f>IF(AN16=0,0,IF(AN16=20%,"Leve 20%",IF(AN16=40%,"Menor 40%",IF(AN16=60%,"Moderado 60%",IF(AN16=80%,"Mayor 80%","Catastrofico 100%")))))</f>
        <v>0</v>
      </c>
      <c r="AN16" s="112">
        <f>U16</f>
        <v>0</v>
      </c>
      <c r="AO16" s="113" t="e">
        <f>VLOOKUP(AK16,Matriz!$B$3:$G$8,MATCH(AN16,Matriz!$B$3:$G$3,0),FALSE)</f>
        <v>#VALUE!</v>
      </c>
      <c r="AP16" s="86"/>
      <c r="AQ16" s="108"/>
      <c r="AR16" s="86"/>
      <c r="AS16" s="115"/>
      <c r="AT16" s="115"/>
      <c r="AU16" s="86"/>
      <c r="AV16" s="108"/>
      <c r="AW16" s="116"/>
      <c r="AX16" s="86"/>
      <c r="AY16" s="86"/>
      <c r="AZ16" s="86"/>
      <c r="BA16" s="117"/>
      <c r="BB16" s="118"/>
      <c r="BC16" s="86"/>
      <c r="BD16" s="86"/>
      <c r="BE16" s="86"/>
      <c r="BF16" s="110"/>
      <c r="BG16" s="86"/>
      <c r="BH16" s="118"/>
      <c r="BI16" s="86"/>
      <c r="BJ16" s="86"/>
      <c r="BK16" s="86"/>
      <c r="BL16" s="86"/>
      <c r="BM16" s="86"/>
      <c r="BN16" s="118"/>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2">
    <mergeCell ref="U13:U15"/>
    <mergeCell ref="W13:W15"/>
    <mergeCell ref="AG13:AG15"/>
    <mergeCell ref="AH13:AH15"/>
    <mergeCell ref="AI13:AI15"/>
    <mergeCell ref="AJ13:AJ15"/>
    <mergeCell ref="AK13:AK15"/>
    <mergeCell ref="AM13:AM15"/>
    <mergeCell ref="AW10:AW12"/>
    <mergeCell ref="AG10:AG12"/>
    <mergeCell ref="AH10:AH12"/>
    <mergeCell ref="AJ10:AJ12"/>
    <mergeCell ref="AK10:AK12"/>
    <mergeCell ref="AM10:AM12"/>
    <mergeCell ref="AN10:AN12"/>
    <mergeCell ref="W10:W12"/>
    <mergeCell ref="U10:U12"/>
    <mergeCell ref="AN13:AN15"/>
    <mergeCell ref="AO13:AO15"/>
    <mergeCell ref="AP13:AP15"/>
    <mergeCell ref="AO10:AO12"/>
    <mergeCell ref="AP10:AP12"/>
    <mergeCell ref="S13:S15"/>
    <mergeCell ref="N10:N12"/>
    <mergeCell ref="R10:R12"/>
    <mergeCell ref="J13:J15"/>
    <mergeCell ref="K13:K15"/>
    <mergeCell ref="L13:L15"/>
    <mergeCell ref="M13:M15"/>
    <mergeCell ref="N13:N15"/>
    <mergeCell ref="O13:O15"/>
    <mergeCell ref="P13:P15"/>
    <mergeCell ref="Q13:Q15"/>
    <mergeCell ref="R13:R15"/>
    <mergeCell ref="K10:K12"/>
    <mergeCell ref="L10:L12"/>
    <mergeCell ref="M10:M12"/>
    <mergeCell ref="O10:O12"/>
    <mergeCell ref="P10:P12"/>
    <mergeCell ref="Q10:Q12"/>
    <mergeCell ref="S10:S12"/>
    <mergeCell ref="A13:A15"/>
    <mergeCell ref="B13:B15"/>
    <mergeCell ref="C13:C15"/>
    <mergeCell ref="D13:D15"/>
    <mergeCell ref="E13:E15"/>
    <mergeCell ref="F13:F15"/>
    <mergeCell ref="G13:G15"/>
    <mergeCell ref="H13:H15"/>
    <mergeCell ref="I13:I15"/>
    <mergeCell ref="B10:B12"/>
    <mergeCell ref="C10:C12"/>
    <mergeCell ref="D10:D12"/>
    <mergeCell ref="E10:E12"/>
    <mergeCell ref="F10:F12"/>
    <mergeCell ref="H10:H12"/>
    <mergeCell ref="E8:E9"/>
    <mergeCell ref="C8:C9"/>
    <mergeCell ref="G10:G12"/>
    <mergeCell ref="G8:G9"/>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AJ8:AJ9"/>
    <mergeCell ref="U8:U9"/>
    <mergeCell ref="AM8:AM9"/>
    <mergeCell ref="AN8:AN9"/>
    <mergeCell ref="AZ10:AZ12"/>
    <mergeCell ref="BA10:BA12"/>
    <mergeCell ref="A1:B3"/>
    <mergeCell ref="A4:B6"/>
    <mergeCell ref="E4:E6"/>
    <mergeCell ref="X5:X6"/>
    <mergeCell ref="F4:W5"/>
    <mergeCell ref="J1:L3"/>
    <mergeCell ref="C1:I1"/>
    <mergeCell ref="C2:I2"/>
    <mergeCell ref="C3:E3"/>
    <mergeCell ref="F3:I3"/>
    <mergeCell ref="D4:D6"/>
    <mergeCell ref="C4:C6"/>
    <mergeCell ref="A8:A9"/>
    <mergeCell ref="B8:B9"/>
    <mergeCell ref="H8:H9"/>
    <mergeCell ref="F8:F9"/>
    <mergeCell ref="D8:D9"/>
    <mergeCell ref="A10:A12"/>
    <mergeCell ref="BF10:BF12"/>
    <mergeCell ref="BG10:BG12"/>
    <mergeCell ref="BH10:BH12"/>
    <mergeCell ref="AO8:AO9"/>
    <mergeCell ref="I8:I9"/>
    <mergeCell ref="W8:W9"/>
    <mergeCell ref="AP8:AP9"/>
    <mergeCell ref="K8:K9"/>
    <mergeCell ref="S8:S9"/>
    <mergeCell ref="L8:L9"/>
    <mergeCell ref="M8:M9"/>
    <mergeCell ref="O8:O9"/>
    <mergeCell ref="P8:P9"/>
    <mergeCell ref="Q8:Q9"/>
    <mergeCell ref="I10:I12"/>
    <mergeCell ref="J10:J12"/>
    <mergeCell ref="BB10:BB12"/>
    <mergeCell ref="AY10:AY12"/>
    <mergeCell ref="BD10:BD12"/>
    <mergeCell ref="BE10:BE12"/>
    <mergeCell ref="AX10:AX12"/>
    <mergeCell ref="BC10:BC12"/>
    <mergeCell ref="J8:J9"/>
    <mergeCell ref="AK8:AK9"/>
  </mergeCells>
  <conditionalFormatting sqref="N9 L7:N8 L16:N16">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V9 U7:V8 U16:V16 AM7:AN8 AM16:AN16 V15">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Q8 Q16">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S8 S16">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W8 W16 AO7:AO8 AO16">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8 AJ16:AK16">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0:N11">
    <cfRule type="expression" dxfId="66" priority="54">
      <formula>IF($L10="Muy alta",TRUE,FALSE)</formula>
    </cfRule>
    <cfRule type="expression" dxfId="65" priority="55">
      <formula>IF($L10="Alta",TRUE,FALSE)</formula>
    </cfRule>
    <cfRule type="expression" dxfId="64" priority="56">
      <formula>IF($L10="Media",TRUE,FALSE)</formula>
    </cfRule>
    <cfRule type="expression" dxfId="63" priority="57">
      <formula>IF($L10="Baja",TRUE,FALSE)</formula>
    </cfRule>
    <cfRule type="expression" dxfId="62" priority="58">
      <formula>IF($L10="Muy Baja",TRUE,FALSE)</formula>
    </cfRule>
  </conditionalFormatting>
  <conditionalFormatting sqref="U10:V11 AM10:AN11 V12">
    <cfRule type="expression" dxfId="61" priority="49">
      <formula>IF($U10=100%,TRUE,FALSE)</formula>
    </cfRule>
    <cfRule type="expression" dxfId="60" priority="50">
      <formula>IF($U10=80%,TRUE,FALSE)</formula>
    </cfRule>
    <cfRule type="expression" dxfId="59" priority="51">
      <formula>IF($U10=60%,TRUE,FALSE)</formula>
    </cfRule>
    <cfRule type="expression" dxfId="58" priority="52">
      <formula>IF($U10=40%,TRUE,FALSE)</formula>
    </cfRule>
    <cfRule type="expression" dxfId="57" priority="53">
      <formula>IF($U10=20%,TRUE,FALSE)</formula>
    </cfRule>
  </conditionalFormatting>
  <conditionalFormatting sqref="Q10:Q11">
    <cfRule type="expression" dxfId="56" priority="44">
      <formula>IF($Q10="Catastrofico 100%",TRUE,FALSE)</formula>
    </cfRule>
    <cfRule type="expression" dxfId="55" priority="45">
      <formula>IF($Q10="Mayor 80%",TRUE,FALSE)</formula>
    </cfRule>
    <cfRule type="expression" dxfId="54" priority="46">
      <formula>IF($Q10="Moderado 60%",TRUE,FALSE)</formula>
    </cfRule>
    <cfRule type="expression" dxfId="53" priority="47">
      <formula>IF($Q10="Menor 40%",TRUE,FALSE)</formula>
    </cfRule>
    <cfRule type="expression" dxfId="52" priority="48">
      <formula>IF($Q10="Leve 20%",TRUE,FALSE)</formula>
    </cfRule>
  </conditionalFormatting>
  <conditionalFormatting sqref="S10:S11">
    <cfRule type="expression" dxfId="51" priority="39">
      <formula>IF($S10="Catastrofico 100%",TRUE,FALSE)</formula>
    </cfRule>
    <cfRule type="expression" dxfId="50" priority="40">
      <formula>IF($S10="Mayor 80%",TRUE,FALSE)</formula>
    </cfRule>
    <cfRule type="expression" dxfId="49" priority="41">
      <formula>IF($S10="Moderado 60%",TRUE,FALSE)</formula>
    </cfRule>
    <cfRule type="expression" dxfId="48" priority="42">
      <formula>IF($S10="Menor 40%",TRUE,FALSE)</formula>
    </cfRule>
    <cfRule type="expression" dxfId="47" priority="43">
      <formula>IF($S10="Leve 20%",TRUE,FALSE)</formula>
    </cfRule>
  </conditionalFormatting>
  <conditionalFormatting sqref="W10:W11 AO10:AO11">
    <cfRule type="expression" dxfId="46" priority="35">
      <formula>IF($W10="Extremo",TRUE,FALSE)</formula>
    </cfRule>
    <cfRule type="expression" dxfId="45" priority="36">
      <formula>IF($W10="Alto",TRUE,FALSE)</formula>
    </cfRule>
    <cfRule type="expression" dxfId="44" priority="37">
      <formula>IF($W10="Moderado",TRUE,FALSE)</formula>
    </cfRule>
    <cfRule type="expression" dxfId="43" priority="38">
      <formula>IF($W10="Bajo",TRUE,FALSE)</formula>
    </cfRule>
  </conditionalFormatting>
  <conditionalFormatting sqref="AJ10:AK11">
    <cfRule type="expression" dxfId="42" priority="30">
      <formula>IF($AJ10="Muy alta",TRUE,FALSE)</formula>
    </cfRule>
    <cfRule type="expression" dxfId="41" priority="31">
      <formula>IF($AJ10="Alta",TRUE,FALSE)</formula>
    </cfRule>
    <cfRule type="expression" dxfId="40" priority="32">
      <formula>IF($AJ10="Media",TRUE,FALSE)</formula>
    </cfRule>
    <cfRule type="expression" dxfId="39" priority="33">
      <formula>IF($AJ10="Baja",TRUE,FALSE)</formula>
    </cfRule>
    <cfRule type="expression" dxfId="38" priority="34">
      <formula>IF($AJ10="Muy baja",TRUE,FALSE)</formula>
    </cfRule>
  </conditionalFormatting>
  <conditionalFormatting sqref="L13:N14">
    <cfRule type="expression" dxfId="37" priority="25">
      <formula>IF($L13="Muy alta",TRUE,FALSE)</formula>
    </cfRule>
    <cfRule type="expression" dxfId="36" priority="26">
      <formula>IF($L13="Alta",TRUE,FALSE)</formula>
    </cfRule>
    <cfRule type="expression" dxfId="35" priority="27">
      <formula>IF($L13="Media",TRUE,FALSE)</formula>
    </cfRule>
    <cfRule type="expression" dxfId="34" priority="28">
      <formula>IF($L13="Baja",TRUE,FALSE)</formula>
    </cfRule>
    <cfRule type="expression" dxfId="33" priority="29">
      <formula>IF($L13="Muy Baja",TRUE,FALSE)</formula>
    </cfRule>
  </conditionalFormatting>
  <conditionalFormatting sqref="U13:V14 AM13:AN14">
    <cfRule type="expression" dxfId="32" priority="20">
      <formula>IF($U13=100%,TRUE,FALSE)</formula>
    </cfRule>
    <cfRule type="expression" dxfId="31" priority="21">
      <formula>IF($U13=80%,TRUE,FALSE)</formula>
    </cfRule>
    <cfRule type="expression" dxfId="30" priority="22">
      <formula>IF($U13=60%,TRUE,FALSE)</formula>
    </cfRule>
    <cfRule type="expression" dxfId="29" priority="23">
      <formula>IF($U13=40%,TRUE,FALSE)</formula>
    </cfRule>
    <cfRule type="expression" dxfId="28" priority="24">
      <formula>IF($U13=20%,TRUE,FALSE)</formula>
    </cfRule>
  </conditionalFormatting>
  <conditionalFormatting sqref="Q13:Q14">
    <cfRule type="expression" dxfId="27" priority="15">
      <formula>IF($Q13="Catastrofico 100%",TRUE,FALSE)</formula>
    </cfRule>
    <cfRule type="expression" dxfId="26" priority="16">
      <formula>IF($Q13="Mayor 80%",TRUE,FALSE)</formula>
    </cfRule>
    <cfRule type="expression" dxfId="25" priority="17">
      <formula>IF($Q13="Moderado 60%",TRUE,FALSE)</formula>
    </cfRule>
    <cfRule type="expression" dxfId="24" priority="18">
      <formula>IF($Q13="Menor 40%",TRUE,FALSE)</formula>
    </cfRule>
    <cfRule type="expression" dxfId="23" priority="19">
      <formula>IF($Q13="Leve 20%",TRUE,FALSE)</formula>
    </cfRule>
  </conditionalFormatting>
  <conditionalFormatting sqref="S13:S14">
    <cfRule type="expression" dxfId="22" priority="10">
      <formula>IF($S13="Catastrofico 100%",TRUE,FALSE)</formula>
    </cfRule>
    <cfRule type="expression" dxfId="21" priority="11">
      <formula>IF($S13="Mayor 80%",TRUE,FALSE)</formula>
    </cfRule>
    <cfRule type="expression" dxfId="20" priority="12">
      <formula>IF($S13="Moderado 60%",TRUE,FALSE)</formula>
    </cfRule>
    <cfRule type="expression" dxfId="19" priority="13">
      <formula>IF($S13="Menor 40%",TRUE,FALSE)</formula>
    </cfRule>
    <cfRule type="expression" dxfId="18" priority="14">
      <formula>IF($S13="Leve 20%",TRUE,FALSE)</formula>
    </cfRule>
  </conditionalFormatting>
  <conditionalFormatting sqref="W13:W14 AO13:AO14">
    <cfRule type="expression" dxfId="17" priority="6">
      <formula>IF($W13="Extremo",TRUE,FALSE)</formula>
    </cfRule>
    <cfRule type="expression" dxfId="16" priority="7">
      <formula>IF($W13="Alto",TRUE,FALSE)</formula>
    </cfRule>
    <cfRule type="expression" dxfId="15" priority="8">
      <formula>IF($W13="Moderado",TRUE,FALSE)</formula>
    </cfRule>
    <cfRule type="expression" dxfId="14" priority="9">
      <formula>IF($W13="Bajo",TRUE,FALSE)</formula>
    </cfRule>
  </conditionalFormatting>
  <conditionalFormatting sqref="AJ13:AK14">
    <cfRule type="expression" dxfId="13" priority="1">
      <formula>IF($AJ13="Muy alta",TRUE,FALSE)</formula>
    </cfRule>
    <cfRule type="expression" dxfId="12" priority="2">
      <formula>IF($AJ13="Alta",TRUE,FALSE)</formula>
    </cfRule>
    <cfRule type="expression" dxfId="11" priority="3">
      <formula>IF($AJ13="Media",TRUE,FALSE)</formula>
    </cfRule>
    <cfRule type="expression" dxfId="10" priority="4">
      <formula>IF($AJ13="Baja",TRUE,FALSE)</formula>
    </cfRule>
    <cfRule type="expression" dxfId="9" priority="5">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K10:K11 K13:K14 K16 K7:K8</xm:sqref>
        </x14:dataValidation>
        <x14:dataValidation type="list" allowBlank="1" showInputMessage="1" showErrorMessage="1" xr:uid="{161664FB-FB43-46A2-ACA3-A1D959DBE1E8}">
          <x14:formula1>
            <xm:f>Listas!$E$3:$E$7</xm:f>
          </x14:formula1>
          <xm:sqref>O10:O11 O13:O14 O16 O7:O8</xm:sqref>
        </x14:dataValidation>
        <x14:dataValidation type="list" allowBlank="1" showInputMessage="1" showErrorMessage="1" xr:uid="{CE63960E-9783-4930-BB1A-C82EC5B2BDFA}">
          <x14:formula1>
            <xm:f>Listas!$F$3:$F$7</xm:f>
          </x14:formula1>
          <xm:sqref>P10:P11 P13:P14 P16 P7:P8</xm:sqref>
        </x14:dataValidation>
        <x14:dataValidation type="list" allowBlank="1" showInputMessage="1" showErrorMessage="1" xr:uid="{008DCCA4-6B15-4E9E-BF0B-024B6C2A85D2}">
          <x14:formula1>
            <xm:f>Listas!$A$2:$A$10</xm:f>
          </x14:formula1>
          <xm:sqref>J10:J11 J13:J14 J16 J7:J8</xm:sqref>
        </x14:dataValidation>
        <x14:dataValidation type="list" allowBlank="1" showInputMessage="1" showErrorMessage="1" xr:uid="{1651180C-A264-4DBE-8DDC-1E33069FADA3}">
          <x14:formula1>
            <xm:f>Listas!$R$2:$R$3</xm:f>
          </x14:formula1>
          <xm:sqref>B10:B11 B13:B14 B16 B7:B8</xm:sqref>
        </x14:dataValidation>
        <x14:dataValidation type="list" allowBlank="1" showInputMessage="1" showErrorMessage="1" xr:uid="{F4C3936E-7187-4E9B-9409-5FEAD27D909E}">
          <x14:formula1>
            <xm:f>Listas!$H$2:$H$4</xm:f>
          </x14:formula1>
          <xm:sqref>AA7:AA16</xm:sqref>
        </x14:dataValidation>
        <x14:dataValidation type="list" allowBlank="1" showInputMessage="1" showErrorMessage="1" xr:uid="{BC795DE6-5D32-4AE9-9E87-F5BDD0C633CF}">
          <x14:formula1>
            <xm:f>Listas!$I$2:$I$3</xm:f>
          </x14:formula1>
          <xm:sqref>AC7:AD16</xm:sqref>
        </x14:dataValidation>
        <x14:dataValidation type="list" allowBlank="1" showInputMessage="1" showErrorMessage="1" xr:uid="{2F1CA850-B5CC-4D9E-887D-25F63C0DF97B}">
          <x14:formula1>
            <xm:f>Listas!$J$2:$J$3</xm:f>
          </x14:formula1>
          <xm:sqref>AF7:AF16</xm:sqref>
        </x14:dataValidation>
        <x14:dataValidation type="list" allowBlank="1" showInputMessage="1" showErrorMessage="1" xr:uid="{B34E9BD0-E261-482D-BFD0-A58D3E1817FF}">
          <x14:formula1>
            <xm:f>Listas!$K$2:$K$3</xm:f>
          </x14:formula1>
          <xm:sqref>AG13:AG14 AG16 AG7:AG11</xm:sqref>
        </x14:dataValidation>
        <x14:dataValidation type="list" allowBlank="1" showInputMessage="1" showErrorMessage="1" xr:uid="{46975C80-A6DF-4BD4-BD1D-DB8F650B5A7F}">
          <x14:formula1>
            <xm:f>Listas!$L$2:$L$3</xm:f>
          </x14:formula1>
          <xm:sqref>AH13:AH14 AH16 AH7:AH11</xm:sqref>
        </x14:dataValidation>
        <x14:dataValidation type="list" allowBlank="1" showInputMessage="1" showErrorMessage="1" xr:uid="{46D6E266-95CA-41BA-99FE-E9CCB3C9174A}">
          <x14:formula1>
            <xm:f>Listas!$P$2:$P$4</xm:f>
          </x14:formula1>
          <xm:sqref>AU7:AU16</xm:sqref>
        </x14:dataValidation>
        <x14:dataValidation type="list" allowBlank="1" showInputMessage="1" showErrorMessage="1" xr:uid="{C02F0F0B-BE94-4170-B066-729F35051F44}">
          <x14:formula1>
            <xm:f>Listas!$T$2:$T$3</xm:f>
          </x14:formula1>
          <xm:sqref>BJ10:BJ11 AX13:AX14 BD13:BD14 BJ13:BJ14 AX7:AX10 BJ16 BJ7:BJ8 BD16 AX16 BD7:BD10</xm:sqref>
        </x14:dataValidation>
        <x14:dataValidation type="list" allowBlank="1" showInputMessage="1" showErrorMessage="1" xr:uid="{2C27F230-6833-4B66-91EB-0AC5B9E00340}">
          <x14:formula1>
            <xm:f>Listas!$N$2:$N$4</xm:f>
          </x14:formula1>
          <xm:sqref>AP10:AP11 AP7:AP8 AP16 AP13:AP14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A3" sqref="A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140</v>
      </c>
      <c r="E1" s="290" t="s">
        <v>141</v>
      </c>
      <c r="F1" s="290"/>
      <c r="H1" s="291" t="s">
        <v>16</v>
      </c>
      <c r="I1" s="291"/>
      <c r="J1" s="291"/>
      <c r="K1" s="291"/>
      <c r="L1" s="291"/>
      <c r="N1" s="15" t="s">
        <v>22</v>
      </c>
      <c r="P1" s="17" t="s">
        <v>45</v>
      </c>
      <c r="R1" s="17" t="s">
        <v>142</v>
      </c>
      <c r="T1" s="18" t="s">
        <v>48</v>
      </c>
    </row>
    <row r="2" spans="1:23" ht="49.5" customHeight="1">
      <c r="A2" s="19" t="s">
        <v>143</v>
      </c>
      <c r="C2" s="21" t="s">
        <v>88</v>
      </c>
      <c r="E2" s="24" t="s">
        <v>144</v>
      </c>
      <c r="F2" s="24" t="s">
        <v>31</v>
      </c>
      <c r="H2" s="32" t="s">
        <v>65</v>
      </c>
      <c r="I2" s="32" t="s">
        <v>145</v>
      </c>
      <c r="J2" s="32" t="s">
        <v>67</v>
      </c>
      <c r="K2" s="32" t="s">
        <v>68</v>
      </c>
      <c r="L2" s="32" t="s">
        <v>69</v>
      </c>
      <c r="N2" s="31" t="s">
        <v>146</v>
      </c>
      <c r="P2" s="43" t="s">
        <v>147</v>
      </c>
      <c r="R2" s="32" t="s">
        <v>53</v>
      </c>
      <c r="T2" s="35" t="s">
        <v>76</v>
      </c>
    </row>
    <row r="3" spans="1:23" ht="49.5" customHeight="1">
      <c r="A3" s="19" t="s">
        <v>148</v>
      </c>
      <c r="C3" s="21" t="s">
        <v>114</v>
      </c>
      <c r="E3" s="25" t="s">
        <v>89</v>
      </c>
      <c r="F3" s="25" t="s">
        <v>90</v>
      </c>
      <c r="H3" s="32" t="s">
        <v>149</v>
      </c>
      <c r="I3" s="32" t="s">
        <v>66</v>
      </c>
      <c r="J3" s="32" t="s">
        <v>150</v>
      </c>
      <c r="K3" s="32" t="s">
        <v>151</v>
      </c>
      <c r="L3" s="32" t="s">
        <v>152</v>
      </c>
      <c r="N3" s="82" t="s">
        <v>153</v>
      </c>
      <c r="P3" s="44" t="s">
        <v>73</v>
      </c>
      <c r="R3" s="32" t="s">
        <v>131</v>
      </c>
      <c r="T3" s="35" t="s">
        <v>154</v>
      </c>
    </row>
    <row r="4" spans="1:23" ht="96" customHeight="1">
      <c r="A4" s="19" t="s">
        <v>155</v>
      </c>
      <c r="C4" s="21" t="s">
        <v>62</v>
      </c>
      <c r="E4" s="25" t="s">
        <v>156</v>
      </c>
      <c r="F4" s="25" t="s">
        <v>157</v>
      </c>
      <c r="H4" s="32" t="s">
        <v>158</v>
      </c>
      <c r="I4" s="11"/>
      <c r="J4" s="11"/>
      <c r="K4" s="11"/>
      <c r="L4" s="11"/>
      <c r="N4" s="33" t="s">
        <v>159</v>
      </c>
      <c r="P4" s="43" t="s">
        <v>160</v>
      </c>
    </row>
    <row r="5" spans="1:23" ht="49.5" customHeight="1">
      <c r="A5" s="19" t="s">
        <v>161</v>
      </c>
      <c r="C5" s="21" t="s">
        <v>162</v>
      </c>
      <c r="E5" s="25" t="s">
        <v>163</v>
      </c>
      <c r="F5" s="25" t="s">
        <v>164</v>
      </c>
    </row>
    <row r="6" spans="1:23" ht="49.5" customHeight="1">
      <c r="A6" s="19" t="s">
        <v>165</v>
      </c>
      <c r="C6" s="22" t="s">
        <v>166</v>
      </c>
      <c r="E6" s="25" t="s">
        <v>115</v>
      </c>
      <c r="F6" s="25" t="s">
        <v>63</v>
      </c>
      <c r="N6" s="30"/>
    </row>
    <row r="7" spans="1:23" ht="49.5" customHeight="1">
      <c r="A7" s="19" t="s">
        <v>167</v>
      </c>
      <c r="E7" s="25" t="s">
        <v>168</v>
      </c>
      <c r="F7" s="25" t="s">
        <v>169</v>
      </c>
    </row>
    <row r="8" spans="1:23" ht="49.5" customHeight="1">
      <c r="A8" s="19" t="s">
        <v>170</v>
      </c>
      <c r="C8" s="16" t="s">
        <v>171</v>
      </c>
      <c r="E8" s="23"/>
      <c r="F8" s="23"/>
    </row>
    <row r="9" spans="1:23" ht="51.75" customHeight="1">
      <c r="A9" s="19" t="s">
        <v>172</v>
      </c>
      <c r="C9" s="32" t="s">
        <v>173</v>
      </c>
    </row>
    <row r="10" spans="1:23" ht="55.5" customHeight="1">
      <c r="A10" s="19" t="s">
        <v>174</v>
      </c>
      <c r="C10" s="32" t="s">
        <v>175</v>
      </c>
      <c r="E10" s="23"/>
      <c r="F10" s="23"/>
    </row>
    <row r="11" spans="1:23" ht="40.5" customHeight="1">
      <c r="A11" s="19" t="s">
        <v>176</v>
      </c>
      <c r="C11" s="32" t="s">
        <v>177</v>
      </c>
    </row>
    <row r="12" spans="1:23" ht="40.5" customHeight="1">
      <c r="C12" s="32" t="s">
        <v>178</v>
      </c>
    </row>
    <row r="13" spans="1:23" ht="40.5" customHeight="1">
      <c r="C13" s="32" t="s">
        <v>179</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92" t="s">
        <v>180</v>
      </c>
      <c r="C1" s="292"/>
      <c r="D1" s="292"/>
      <c r="E1" s="292"/>
      <c r="F1" s="292"/>
      <c r="G1" s="292"/>
      <c r="H1" s="292"/>
      <c r="I1" s="292"/>
      <c r="J1" s="292"/>
      <c r="K1" s="292"/>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181</v>
      </c>
      <c r="D4" s="20" t="s">
        <v>181</v>
      </c>
      <c r="E4" s="20" t="s">
        <v>182</v>
      </c>
      <c r="F4" s="20" t="s">
        <v>183</v>
      </c>
      <c r="G4" s="20" t="s">
        <v>184</v>
      </c>
    </row>
    <row r="5" spans="1:27">
      <c r="B5" s="40">
        <v>0.4</v>
      </c>
      <c r="C5" s="20" t="s">
        <v>181</v>
      </c>
      <c r="D5" s="20" t="s">
        <v>182</v>
      </c>
      <c r="E5" s="20" t="s">
        <v>182</v>
      </c>
      <c r="F5" s="20" t="s">
        <v>183</v>
      </c>
      <c r="G5" s="20" t="s">
        <v>184</v>
      </c>
    </row>
    <row r="6" spans="1:27">
      <c r="B6" s="40">
        <v>0.6</v>
      </c>
      <c r="C6" s="20" t="s">
        <v>182</v>
      </c>
      <c r="D6" s="20" t="s">
        <v>182</v>
      </c>
      <c r="E6" s="20" t="s">
        <v>182</v>
      </c>
      <c r="F6" s="20" t="s">
        <v>183</v>
      </c>
      <c r="G6" s="20" t="s">
        <v>184</v>
      </c>
    </row>
    <row r="7" spans="1:27">
      <c r="B7" s="40">
        <v>0.8</v>
      </c>
      <c r="C7" s="20" t="s">
        <v>182</v>
      </c>
      <c r="D7" s="20" t="s">
        <v>182</v>
      </c>
      <c r="E7" s="20" t="s">
        <v>183</v>
      </c>
      <c r="F7" s="20" t="s">
        <v>183</v>
      </c>
      <c r="G7" s="20" t="s">
        <v>184</v>
      </c>
    </row>
    <row r="8" spans="1:27">
      <c r="B8" s="40">
        <v>1</v>
      </c>
      <c r="C8" s="20" t="s">
        <v>183</v>
      </c>
      <c r="D8" s="20" t="s">
        <v>183</v>
      </c>
      <c r="E8" s="20" t="s">
        <v>183</v>
      </c>
      <c r="F8" s="20" t="s">
        <v>183</v>
      </c>
      <c r="G8" s="20" t="s">
        <v>184</v>
      </c>
    </row>
    <row r="9" spans="1:27">
      <c r="B9" s="40"/>
    </row>
    <row r="10" spans="1:27">
      <c r="B10" s="40"/>
    </row>
    <row r="20" spans="1:10" ht="29.25" customHeight="1">
      <c r="A20" s="292" t="s">
        <v>185</v>
      </c>
      <c r="B20" s="292"/>
      <c r="C20" s="292"/>
      <c r="D20" s="292"/>
      <c r="E20" s="292"/>
      <c r="F20" s="292"/>
      <c r="G20" s="292"/>
      <c r="H20" s="292"/>
      <c r="I20" s="292"/>
      <c r="J20" s="292"/>
    </row>
    <row r="22" spans="1:10">
      <c r="C22" s="41" t="s">
        <v>23</v>
      </c>
      <c r="D22" s="39"/>
    </row>
    <row r="23" spans="1:10">
      <c r="B23" s="20"/>
      <c r="C23" s="45" t="s">
        <v>186</v>
      </c>
      <c r="D23" s="45" t="s">
        <v>187</v>
      </c>
      <c r="E23" s="45" t="s">
        <v>182</v>
      </c>
      <c r="F23" s="45" t="s">
        <v>188</v>
      </c>
      <c r="G23" s="45" t="s">
        <v>189</v>
      </c>
    </row>
    <row r="24" spans="1:10">
      <c r="A24" s="39" t="s">
        <v>35</v>
      </c>
      <c r="B24" s="45" t="s">
        <v>190</v>
      </c>
      <c r="C24" s="20" t="s">
        <v>191</v>
      </c>
      <c r="D24" s="20" t="s">
        <v>191</v>
      </c>
      <c r="E24" s="20" t="s">
        <v>184</v>
      </c>
      <c r="F24" s="20" t="s">
        <v>184</v>
      </c>
      <c r="G24" s="20" t="s">
        <v>184</v>
      </c>
    </row>
    <row r="25" spans="1:10">
      <c r="B25" s="45" t="s">
        <v>192</v>
      </c>
      <c r="C25" s="20" t="s">
        <v>191</v>
      </c>
      <c r="D25" s="20" t="s">
        <v>191</v>
      </c>
      <c r="E25" s="20" t="s">
        <v>183</v>
      </c>
      <c r="F25" s="20" t="s">
        <v>184</v>
      </c>
      <c r="G25" s="20" t="s">
        <v>184</v>
      </c>
    </row>
    <row r="26" spans="1:10">
      <c r="B26" s="45" t="s">
        <v>193</v>
      </c>
      <c r="C26" s="20" t="s">
        <v>191</v>
      </c>
      <c r="D26" s="20" t="s">
        <v>191</v>
      </c>
      <c r="E26" s="20" t="s">
        <v>183</v>
      </c>
      <c r="F26" s="20" t="s">
        <v>184</v>
      </c>
      <c r="G26" s="20" t="s">
        <v>184</v>
      </c>
    </row>
    <row r="27" spans="1:10">
      <c r="B27" s="45" t="s">
        <v>194</v>
      </c>
      <c r="C27" s="20" t="s">
        <v>191</v>
      </c>
      <c r="D27" s="20" t="s">
        <v>191</v>
      </c>
      <c r="E27" s="20" t="s">
        <v>182</v>
      </c>
      <c r="F27" s="20" t="s">
        <v>183</v>
      </c>
      <c r="G27" s="20" t="s">
        <v>184</v>
      </c>
    </row>
    <row r="28" spans="1:10">
      <c r="B28" s="45" t="s">
        <v>195</v>
      </c>
      <c r="C28" s="20" t="s">
        <v>191</v>
      </c>
      <c r="D28" s="20" t="s">
        <v>191</v>
      </c>
      <c r="E28" s="20" t="s">
        <v>182</v>
      </c>
      <c r="F28" s="20" t="s">
        <v>183</v>
      </c>
      <c r="G28" s="20" t="s">
        <v>184</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6" t="s">
        <v>196</v>
      </c>
      <c r="B1" s="296"/>
      <c r="C1" s="296"/>
    </row>
    <row r="2" spans="1:3">
      <c r="A2" s="1" t="s">
        <v>197</v>
      </c>
      <c r="B2" s="1" t="s">
        <v>198</v>
      </c>
      <c r="C2" s="1" t="s">
        <v>199</v>
      </c>
    </row>
    <row r="3" spans="1:3">
      <c r="A3" s="2" t="s">
        <v>200</v>
      </c>
      <c r="B3" s="2" t="s">
        <v>201</v>
      </c>
      <c r="C3" s="2" t="s">
        <v>202</v>
      </c>
    </row>
    <row r="4" spans="1:3">
      <c r="A4" s="2" t="s">
        <v>203</v>
      </c>
      <c r="B4" s="2" t="s">
        <v>204</v>
      </c>
      <c r="C4" s="2" t="s">
        <v>205</v>
      </c>
    </row>
    <row r="5" spans="1:3">
      <c r="A5" s="2" t="s">
        <v>206</v>
      </c>
      <c r="B5" s="2" t="s">
        <v>207</v>
      </c>
      <c r="C5" s="2" t="s">
        <v>208</v>
      </c>
    </row>
    <row r="6" spans="1:3">
      <c r="A6" s="2" t="s">
        <v>209</v>
      </c>
      <c r="B6" s="2" t="s">
        <v>210</v>
      </c>
      <c r="C6" s="2" t="s">
        <v>211</v>
      </c>
    </row>
    <row r="7" spans="1:3">
      <c r="A7" s="2" t="s">
        <v>212</v>
      </c>
      <c r="B7" s="2" t="s">
        <v>213</v>
      </c>
      <c r="C7" s="2" t="s">
        <v>214</v>
      </c>
    </row>
    <row r="8" spans="1:3">
      <c r="A8" s="2" t="s">
        <v>215</v>
      </c>
      <c r="B8" s="2" t="s">
        <v>216</v>
      </c>
      <c r="C8" s="2" t="s">
        <v>217</v>
      </c>
    </row>
    <row r="9" spans="1:3">
      <c r="A9" s="2"/>
      <c r="B9" s="2"/>
      <c r="C9" s="2" t="s">
        <v>218</v>
      </c>
    </row>
    <row r="11" spans="1:3">
      <c r="A11" s="1" t="s">
        <v>219</v>
      </c>
    </row>
    <row r="12" spans="1:3">
      <c r="A12" s="2" t="s">
        <v>212</v>
      </c>
    </row>
    <row r="13" spans="1:3">
      <c r="A13" s="2" t="s">
        <v>220</v>
      </c>
    </row>
    <row r="14" spans="1:3">
      <c r="A14" s="2" t="s">
        <v>221</v>
      </c>
    </row>
    <row r="15" spans="1:3">
      <c r="A15" s="2" t="s">
        <v>222</v>
      </c>
    </row>
    <row r="16" spans="1:3">
      <c r="A16" s="2" t="s">
        <v>210</v>
      </c>
    </row>
    <row r="17" spans="1:3">
      <c r="A17" s="2" t="s">
        <v>223</v>
      </c>
    </row>
    <row r="18" spans="1:3">
      <c r="A18" s="2" t="s">
        <v>224</v>
      </c>
    </row>
    <row r="19" spans="1:3">
      <c r="A19" s="2" t="s">
        <v>225</v>
      </c>
    </row>
    <row r="20" spans="1:3">
      <c r="A20" s="2" t="s">
        <v>226</v>
      </c>
    </row>
    <row r="22" spans="1:3">
      <c r="A22" s="296" t="s">
        <v>227</v>
      </c>
      <c r="B22" s="296"/>
    </row>
    <row r="23" spans="1:3">
      <c r="A23" s="1" t="s">
        <v>228</v>
      </c>
      <c r="B23" s="1" t="s">
        <v>229</v>
      </c>
    </row>
    <row r="24" spans="1:3">
      <c r="A24" s="2" t="s">
        <v>230</v>
      </c>
      <c r="B24" s="2" t="s">
        <v>231</v>
      </c>
    </row>
    <row r="25" spans="1:3">
      <c r="A25" s="2" t="s">
        <v>232</v>
      </c>
      <c r="B25" s="2" t="s">
        <v>233</v>
      </c>
    </row>
    <row r="26" spans="1:3">
      <c r="A26" s="2" t="s">
        <v>234</v>
      </c>
      <c r="B26" s="2" t="s">
        <v>235</v>
      </c>
    </row>
    <row r="27" spans="1:3">
      <c r="A27" s="2" t="s">
        <v>236</v>
      </c>
      <c r="B27" s="2" t="s">
        <v>237</v>
      </c>
    </row>
    <row r="28" spans="1:3">
      <c r="A28" s="2" t="s">
        <v>238</v>
      </c>
      <c r="B28" s="2" t="s">
        <v>239</v>
      </c>
    </row>
    <row r="30" spans="1:3">
      <c r="A30" s="296" t="s">
        <v>240</v>
      </c>
      <c r="B30" s="296"/>
      <c r="C30" s="296"/>
    </row>
    <row r="31" spans="1:3">
      <c r="A31" s="1" t="s">
        <v>228</v>
      </c>
      <c r="B31" s="1" t="s">
        <v>229</v>
      </c>
      <c r="C31" s="4" t="s">
        <v>240</v>
      </c>
    </row>
    <row r="32" spans="1:3">
      <c r="A32" s="5" t="s">
        <v>238</v>
      </c>
      <c r="B32" s="2" t="s">
        <v>231</v>
      </c>
      <c r="C32" s="2" t="s">
        <v>241</v>
      </c>
    </row>
    <row r="33" spans="1:3">
      <c r="A33" s="5" t="s">
        <v>238</v>
      </c>
      <c r="B33" s="2" t="s">
        <v>233</v>
      </c>
      <c r="C33" s="2" t="s">
        <v>241</v>
      </c>
    </row>
    <row r="34" spans="1:3">
      <c r="A34" s="5" t="s">
        <v>238</v>
      </c>
      <c r="B34" s="2" t="s">
        <v>235</v>
      </c>
      <c r="C34" s="2" t="s">
        <v>235</v>
      </c>
    </row>
    <row r="35" spans="1:3">
      <c r="A35" s="5" t="s">
        <v>238</v>
      </c>
      <c r="B35" s="2" t="s">
        <v>237</v>
      </c>
      <c r="C35" s="2" t="s">
        <v>242</v>
      </c>
    </row>
    <row r="36" spans="1:3">
      <c r="A36" s="5" t="s">
        <v>238</v>
      </c>
      <c r="B36" s="2" t="s">
        <v>239</v>
      </c>
      <c r="C36" s="2" t="s">
        <v>243</v>
      </c>
    </row>
    <row r="37" spans="1:3">
      <c r="A37" s="5" t="s">
        <v>236</v>
      </c>
      <c r="B37" s="2" t="s">
        <v>231</v>
      </c>
      <c r="C37" s="2" t="s">
        <v>241</v>
      </c>
    </row>
    <row r="38" spans="1:3">
      <c r="A38" s="5" t="s">
        <v>236</v>
      </c>
      <c r="B38" s="2" t="s">
        <v>233</v>
      </c>
      <c r="C38" s="2" t="s">
        <v>241</v>
      </c>
    </row>
    <row r="39" spans="1:3">
      <c r="A39" s="5" t="s">
        <v>236</v>
      </c>
      <c r="B39" s="2" t="s">
        <v>235</v>
      </c>
      <c r="C39" s="2" t="s">
        <v>235</v>
      </c>
    </row>
    <row r="40" spans="1:3">
      <c r="A40" s="5" t="s">
        <v>236</v>
      </c>
      <c r="B40" s="2" t="s">
        <v>237</v>
      </c>
      <c r="C40" s="2" t="s">
        <v>242</v>
      </c>
    </row>
    <row r="41" spans="1:3">
      <c r="A41" s="5" t="s">
        <v>236</v>
      </c>
      <c r="B41" s="2" t="s">
        <v>239</v>
      </c>
      <c r="C41" s="2" t="s">
        <v>243</v>
      </c>
    </row>
    <row r="42" spans="1:3">
      <c r="A42" s="5" t="s">
        <v>234</v>
      </c>
      <c r="B42" s="2" t="s">
        <v>231</v>
      </c>
      <c r="C42" s="2" t="s">
        <v>241</v>
      </c>
    </row>
    <row r="43" spans="1:3">
      <c r="A43" s="5" t="s">
        <v>234</v>
      </c>
      <c r="B43" s="2" t="s">
        <v>233</v>
      </c>
      <c r="C43" s="2" t="s">
        <v>235</v>
      </c>
    </row>
    <row r="44" spans="1:3">
      <c r="A44" s="5" t="s">
        <v>234</v>
      </c>
      <c r="B44" s="2" t="s">
        <v>235</v>
      </c>
      <c r="C44" s="2" t="s">
        <v>242</v>
      </c>
    </row>
    <row r="45" spans="1:3">
      <c r="A45" s="5" t="s">
        <v>234</v>
      </c>
      <c r="B45" s="2" t="s">
        <v>237</v>
      </c>
      <c r="C45" s="2" t="s">
        <v>243</v>
      </c>
    </row>
    <row r="46" spans="1:3">
      <c r="A46" s="5" t="s">
        <v>234</v>
      </c>
      <c r="B46" s="2" t="s">
        <v>239</v>
      </c>
      <c r="C46" s="2" t="s">
        <v>243</v>
      </c>
    </row>
    <row r="47" spans="1:3">
      <c r="A47" s="6" t="s">
        <v>232</v>
      </c>
      <c r="B47" s="2" t="s">
        <v>231</v>
      </c>
      <c r="C47" s="2" t="s">
        <v>235</v>
      </c>
    </row>
    <row r="48" spans="1:3">
      <c r="A48" s="6" t="s">
        <v>232</v>
      </c>
      <c r="B48" s="2" t="s">
        <v>233</v>
      </c>
      <c r="C48" s="2" t="s">
        <v>242</v>
      </c>
    </row>
    <row r="49" spans="1:3">
      <c r="A49" s="6" t="s">
        <v>232</v>
      </c>
      <c r="B49" s="2" t="s">
        <v>235</v>
      </c>
      <c r="C49" s="2" t="s">
        <v>242</v>
      </c>
    </row>
    <row r="50" spans="1:3">
      <c r="A50" s="6" t="s">
        <v>232</v>
      </c>
      <c r="B50" s="2" t="s">
        <v>237</v>
      </c>
      <c r="C50" s="2" t="s">
        <v>243</v>
      </c>
    </row>
    <row r="51" spans="1:3">
      <c r="A51" s="6" t="s">
        <v>232</v>
      </c>
      <c r="B51" s="2" t="s">
        <v>239</v>
      </c>
      <c r="C51" s="2" t="s">
        <v>243</v>
      </c>
    </row>
    <row r="52" spans="1:3">
      <c r="A52" s="7" t="s">
        <v>230</v>
      </c>
      <c r="B52" s="2" t="s">
        <v>231</v>
      </c>
      <c r="C52" s="2" t="s">
        <v>242</v>
      </c>
    </row>
    <row r="53" spans="1:3">
      <c r="A53" s="7" t="s">
        <v>230</v>
      </c>
      <c r="B53" s="2" t="s">
        <v>233</v>
      </c>
      <c r="C53" s="2" t="s">
        <v>242</v>
      </c>
    </row>
    <row r="54" spans="1:3">
      <c r="A54" s="7" t="s">
        <v>230</v>
      </c>
      <c r="B54" s="2" t="s">
        <v>235</v>
      </c>
      <c r="C54" s="2" t="s">
        <v>243</v>
      </c>
    </row>
    <row r="55" spans="1:3">
      <c r="A55" s="7" t="s">
        <v>230</v>
      </c>
      <c r="B55" s="2" t="s">
        <v>237</v>
      </c>
      <c r="C55" s="2" t="s">
        <v>243</v>
      </c>
    </row>
    <row r="56" spans="1:3">
      <c r="A56" s="7" t="s">
        <v>230</v>
      </c>
      <c r="B56" s="2" t="s">
        <v>239</v>
      </c>
      <c r="C56" s="2" t="s">
        <v>243</v>
      </c>
    </row>
    <row r="59" spans="1:3">
      <c r="A59" s="9" t="s">
        <v>244</v>
      </c>
    </row>
    <row r="60" spans="1:3">
      <c r="A60" s="8" t="s">
        <v>245</v>
      </c>
    </row>
    <row r="61" spans="1:3">
      <c r="A61" s="8" t="s">
        <v>246</v>
      </c>
    </row>
    <row r="64" spans="1:3">
      <c r="A64" s="296" t="s">
        <v>247</v>
      </c>
      <c r="B64" s="296"/>
    </row>
    <row r="65" spans="1:2">
      <c r="A65" s="295" t="s">
        <v>248</v>
      </c>
      <c r="B65" s="2">
        <v>0</v>
      </c>
    </row>
    <row r="66" spans="1:2">
      <c r="A66" s="295"/>
      <c r="B66" s="2">
        <v>15</v>
      </c>
    </row>
    <row r="67" spans="1:2">
      <c r="A67" s="295" t="s">
        <v>249</v>
      </c>
      <c r="B67" s="2">
        <v>0</v>
      </c>
    </row>
    <row r="68" spans="1:2">
      <c r="A68" s="295"/>
      <c r="B68" s="2">
        <v>15</v>
      </c>
    </row>
    <row r="69" spans="1:2">
      <c r="A69" s="295" t="s">
        <v>250</v>
      </c>
      <c r="B69" s="2">
        <v>0</v>
      </c>
    </row>
    <row r="70" spans="1:2">
      <c r="A70" s="295"/>
      <c r="B70" s="2">
        <v>10</v>
      </c>
    </row>
    <row r="71" spans="1:2">
      <c r="A71" s="295"/>
      <c r="B71" s="2">
        <v>15</v>
      </c>
    </row>
    <row r="72" spans="1:2">
      <c r="A72" s="293" t="s">
        <v>251</v>
      </c>
      <c r="B72" s="2">
        <v>0</v>
      </c>
    </row>
    <row r="73" spans="1:2">
      <c r="A73" s="293"/>
      <c r="B73" s="2">
        <v>15</v>
      </c>
    </row>
    <row r="74" spans="1:2">
      <c r="A74" s="294" t="s">
        <v>252</v>
      </c>
      <c r="B74" s="2">
        <v>0</v>
      </c>
    </row>
    <row r="75" spans="1:2">
      <c r="A75" s="294"/>
      <c r="B75" s="2">
        <v>15</v>
      </c>
    </row>
    <row r="76" spans="1:2">
      <c r="A76" s="294" t="s">
        <v>253</v>
      </c>
      <c r="B76" s="2">
        <v>0</v>
      </c>
    </row>
    <row r="77" spans="1:2">
      <c r="A77" s="294"/>
      <c r="B77" s="2">
        <v>5</v>
      </c>
    </row>
    <row r="78" spans="1:2">
      <c r="A78" s="294"/>
      <c r="B78" s="2">
        <v>10</v>
      </c>
    </row>
    <row r="82" spans="1:3">
      <c r="A82" s="297" t="s">
        <v>254</v>
      </c>
      <c r="B82" s="2" t="s">
        <v>255</v>
      </c>
    </row>
    <row r="83" spans="1:3">
      <c r="A83" s="297"/>
      <c r="B83" s="2" t="s">
        <v>235</v>
      </c>
    </row>
    <row r="84" spans="1:3">
      <c r="A84" s="297"/>
      <c r="B84" s="3" t="s">
        <v>256</v>
      </c>
    </row>
    <row r="86" spans="1:3">
      <c r="A86" s="296" t="s">
        <v>257</v>
      </c>
      <c r="B86" s="296"/>
      <c r="C86" s="296"/>
    </row>
    <row r="87" spans="1:3">
      <c r="A87" s="1" t="s">
        <v>258</v>
      </c>
      <c r="B87" s="1" t="s">
        <v>259</v>
      </c>
      <c r="C87" s="1" t="s">
        <v>260</v>
      </c>
    </row>
    <row r="88" spans="1:3">
      <c r="A88" s="2" t="s">
        <v>255</v>
      </c>
      <c r="B88" s="2" t="s">
        <v>255</v>
      </c>
      <c r="C88" s="2" t="s">
        <v>255</v>
      </c>
    </row>
    <row r="89" spans="1:3">
      <c r="A89" s="2" t="s">
        <v>255</v>
      </c>
      <c r="B89" s="2" t="s">
        <v>235</v>
      </c>
      <c r="C89" s="2" t="s">
        <v>235</v>
      </c>
    </row>
    <row r="90" spans="1:3">
      <c r="A90" s="2" t="s">
        <v>255</v>
      </c>
      <c r="B90" s="2" t="s">
        <v>256</v>
      </c>
      <c r="C90" s="2" t="s">
        <v>256</v>
      </c>
    </row>
    <row r="91" spans="1:3">
      <c r="A91" s="2" t="s">
        <v>235</v>
      </c>
      <c r="B91" s="2" t="s">
        <v>255</v>
      </c>
      <c r="C91" s="2" t="s">
        <v>235</v>
      </c>
    </row>
    <row r="92" spans="1:3">
      <c r="A92" s="2" t="s">
        <v>235</v>
      </c>
      <c r="B92" s="2" t="s">
        <v>235</v>
      </c>
      <c r="C92" s="2" t="s">
        <v>235</v>
      </c>
    </row>
    <row r="93" spans="1:3">
      <c r="A93" s="2" t="s">
        <v>235</v>
      </c>
      <c r="B93" s="2" t="s">
        <v>256</v>
      </c>
      <c r="C93" s="2" t="s">
        <v>256</v>
      </c>
    </row>
    <row r="94" spans="1:3">
      <c r="A94" s="2" t="s">
        <v>256</v>
      </c>
      <c r="B94" s="2" t="s">
        <v>255</v>
      </c>
      <c r="C94" s="2" t="s">
        <v>256</v>
      </c>
    </row>
    <row r="95" spans="1:3">
      <c r="A95" s="2" t="s">
        <v>256</v>
      </c>
      <c r="B95" s="2" t="s">
        <v>235</v>
      </c>
      <c r="C95" s="2" t="s">
        <v>256</v>
      </c>
    </row>
    <row r="96" spans="1:3">
      <c r="A96" s="2" t="s">
        <v>256</v>
      </c>
      <c r="B96" s="2" t="s">
        <v>256</v>
      </c>
      <c r="C96" s="2" t="s">
        <v>256</v>
      </c>
    </row>
    <row r="99" spans="1:3" ht="15" customHeight="1">
      <c r="A99" s="293" t="s">
        <v>261</v>
      </c>
      <c r="B99" s="293"/>
      <c r="C99" s="11"/>
    </row>
    <row r="100" spans="1:3">
      <c r="A100" s="2">
        <v>1</v>
      </c>
      <c r="B100" s="2" t="s">
        <v>256</v>
      </c>
    </row>
    <row r="101" spans="1:3">
      <c r="A101" s="2">
        <v>2</v>
      </c>
      <c r="B101" s="2" t="s">
        <v>256</v>
      </c>
    </row>
    <row r="102" spans="1:3">
      <c r="A102" s="2">
        <v>3</v>
      </c>
      <c r="B102" s="2" t="s">
        <v>256</v>
      </c>
    </row>
    <row r="103" spans="1:3">
      <c r="A103" s="2">
        <v>4</v>
      </c>
      <c r="B103" s="2" t="s">
        <v>256</v>
      </c>
    </row>
    <row r="104" spans="1:3">
      <c r="A104" s="2">
        <v>5</v>
      </c>
      <c r="B104" s="2" t="s">
        <v>256</v>
      </c>
    </row>
    <row r="105" spans="1:3">
      <c r="A105" s="2">
        <v>6</v>
      </c>
      <c r="B105" s="2" t="s">
        <v>256</v>
      </c>
    </row>
    <row r="106" spans="1:3">
      <c r="A106" s="2">
        <v>7</v>
      </c>
      <c r="B106" s="2" t="s">
        <v>256</v>
      </c>
    </row>
    <row r="107" spans="1:3">
      <c r="A107" s="2">
        <v>8</v>
      </c>
      <c r="B107" s="2" t="s">
        <v>256</v>
      </c>
    </row>
    <row r="108" spans="1:3">
      <c r="A108" s="2">
        <v>9</v>
      </c>
      <c r="B108" s="2" t="s">
        <v>256</v>
      </c>
    </row>
    <row r="109" spans="1:3">
      <c r="A109" s="2">
        <v>10</v>
      </c>
      <c r="B109" s="2" t="s">
        <v>256</v>
      </c>
    </row>
    <row r="110" spans="1:3">
      <c r="A110" s="2">
        <v>11</v>
      </c>
      <c r="B110" s="2" t="s">
        <v>256</v>
      </c>
    </row>
    <row r="111" spans="1:3">
      <c r="A111" s="2">
        <v>12</v>
      </c>
      <c r="B111" s="2" t="s">
        <v>256</v>
      </c>
    </row>
    <row r="112" spans="1:3">
      <c r="A112" s="2">
        <v>13</v>
      </c>
      <c r="B112" s="2" t="s">
        <v>256</v>
      </c>
    </row>
    <row r="113" spans="1:2">
      <c r="A113" s="2">
        <v>14</v>
      </c>
      <c r="B113" s="2" t="s">
        <v>256</v>
      </c>
    </row>
    <row r="114" spans="1:2">
      <c r="A114" s="2">
        <v>15</v>
      </c>
      <c r="B114" s="2" t="s">
        <v>256</v>
      </c>
    </row>
    <row r="115" spans="1:2">
      <c r="A115" s="2">
        <v>16</v>
      </c>
      <c r="B115" s="2" t="s">
        <v>256</v>
      </c>
    </row>
    <row r="116" spans="1:2">
      <c r="A116" s="2">
        <v>17</v>
      </c>
      <c r="B116" s="2" t="s">
        <v>256</v>
      </c>
    </row>
    <row r="117" spans="1:2">
      <c r="A117" s="2">
        <v>18</v>
      </c>
      <c r="B117" s="2" t="s">
        <v>256</v>
      </c>
    </row>
    <row r="118" spans="1:2">
      <c r="A118" s="2">
        <v>19</v>
      </c>
      <c r="B118" s="2" t="s">
        <v>256</v>
      </c>
    </row>
    <row r="119" spans="1:2">
      <c r="A119" s="2">
        <v>20</v>
      </c>
      <c r="B119" s="2" t="s">
        <v>256</v>
      </c>
    </row>
    <row r="120" spans="1:2">
      <c r="A120" s="2">
        <v>21</v>
      </c>
      <c r="B120" s="2" t="s">
        <v>256</v>
      </c>
    </row>
    <row r="121" spans="1:2">
      <c r="A121" s="2">
        <v>22</v>
      </c>
      <c r="B121" s="2" t="s">
        <v>256</v>
      </c>
    </row>
    <row r="122" spans="1:2">
      <c r="A122" s="2">
        <v>23</v>
      </c>
      <c r="B122" s="2" t="s">
        <v>256</v>
      </c>
    </row>
    <row r="123" spans="1:2">
      <c r="A123" s="2">
        <v>24</v>
      </c>
      <c r="B123" s="2" t="s">
        <v>256</v>
      </c>
    </row>
    <row r="124" spans="1:2">
      <c r="A124" s="2">
        <v>25</v>
      </c>
      <c r="B124" s="2" t="s">
        <v>256</v>
      </c>
    </row>
    <row r="125" spans="1:2">
      <c r="A125" s="2">
        <v>26</v>
      </c>
      <c r="B125" s="2" t="s">
        <v>256</v>
      </c>
    </row>
    <row r="126" spans="1:2">
      <c r="A126" s="2">
        <v>27</v>
      </c>
      <c r="B126" s="2" t="s">
        <v>256</v>
      </c>
    </row>
    <row r="127" spans="1:2">
      <c r="A127" s="2">
        <v>28</v>
      </c>
      <c r="B127" s="2" t="s">
        <v>256</v>
      </c>
    </row>
    <row r="128" spans="1:2">
      <c r="A128" s="2">
        <v>29</v>
      </c>
      <c r="B128" s="2" t="s">
        <v>256</v>
      </c>
    </row>
    <row r="129" spans="1:2">
      <c r="A129" s="2">
        <v>30</v>
      </c>
      <c r="B129" s="2" t="s">
        <v>256</v>
      </c>
    </row>
    <row r="130" spans="1:2">
      <c r="A130" s="2">
        <v>31</v>
      </c>
      <c r="B130" s="2" t="s">
        <v>256</v>
      </c>
    </row>
    <row r="131" spans="1:2">
      <c r="A131" s="2">
        <v>32</v>
      </c>
      <c r="B131" s="2" t="s">
        <v>256</v>
      </c>
    </row>
    <row r="132" spans="1:2">
      <c r="A132" s="2">
        <v>33</v>
      </c>
      <c r="B132" s="2" t="s">
        <v>256</v>
      </c>
    </row>
    <row r="133" spans="1:2">
      <c r="A133" s="2">
        <v>34</v>
      </c>
      <c r="B133" s="2" t="s">
        <v>256</v>
      </c>
    </row>
    <row r="134" spans="1:2">
      <c r="A134" s="2">
        <v>35</v>
      </c>
      <c r="B134" s="2" t="s">
        <v>256</v>
      </c>
    </row>
    <row r="135" spans="1:2">
      <c r="A135" s="2">
        <v>36</v>
      </c>
      <c r="B135" s="2" t="s">
        <v>256</v>
      </c>
    </row>
    <row r="136" spans="1:2">
      <c r="A136" s="2">
        <v>37</v>
      </c>
      <c r="B136" s="2" t="s">
        <v>256</v>
      </c>
    </row>
    <row r="137" spans="1:2">
      <c r="A137" s="2">
        <v>38</v>
      </c>
      <c r="B137" s="2" t="s">
        <v>256</v>
      </c>
    </row>
    <row r="138" spans="1:2">
      <c r="A138" s="2">
        <v>39</v>
      </c>
      <c r="B138" s="2" t="s">
        <v>256</v>
      </c>
    </row>
    <row r="139" spans="1:2">
      <c r="A139" s="2">
        <v>40</v>
      </c>
      <c r="B139" s="2" t="s">
        <v>256</v>
      </c>
    </row>
    <row r="140" spans="1:2">
      <c r="A140" s="2">
        <v>41</v>
      </c>
      <c r="B140" s="2" t="s">
        <v>256</v>
      </c>
    </row>
    <row r="141" spans="1:2">
      <c r="A141" s="2">
        <v>42</v>
      </c>
      <c r="B141" s="2" t="s">
        <v>256</v>
      </c>
    </row>
    <row r="142" spans="1:2">
      <c r="A142" s="2">
        <v>43</v>
      </c>
      <c r="B142" s="2" t="s">
        <v>256</v>
      </c>
    </row>
    <row r="143" spans="1:2">
      <c r="A143" s="2">
        <v>44</v>
      </c>
      <c r="B143" s="2" t="s">
        <v>256</v>
      </c>
    </row>
    <row r="144" spans="1:2">
      <c r="A144" s="2">
        <v>45</v>
      </c>
      <c r="B144" s="2" t="s">
        <v>256</v>
      </c>
    </row>
    <row r="145" spans="1:2">
      <c r="A145" s="2">
        <v>46</v>
      </c>
      <c r="B145" s="2" t="s">
        <v>256</v>
      </c>
    </row>
    <row r="146" spans="1:2">
      <c r="A146" s="2">
        <v>47</v>
      </c>
      <c r="B146" s="2" t="s">
        <v>256</v>
      </c>
    </row>
    <row r="147" spans="1:2">
      <c r="A147" s="2">
        <v>48</v>
      </c>
      <c r="B147" s="2" t="s">
        <v>256</v>
      </c>
    </row>
    <row r="148" spans="1:2">
      <c r="A148" s="2">
        <v>49</v>
      </c>
      <c r="B148" s="2" t="s">
        <v>256</v>
      </c>
    </row>
    <row r="149" spans="1:2">
      <c r="A149" s="2">
        <v>50</v>
      </c>
      <c r="B149" s="2" t="s">
        <v>235</v>
      </c>
    </row>
    <row r="150" spans="1:2">
      <c r="A150" s="2">
        <v>51</v>
      </c>
      <c r="B150" s="2" t="s">
        <v>235</v>
      </c>
    </row>
    <row r="151" spans="1:2">
      <c r="A151" s="2">
        <v>52</v>
      </c>
      <c r="B151" s="2" t="s">
        <v>235</v>
      </c>
    </row>
    <row r="152" spans="1:2">
      <c r="A152" s="2">
        <v>53</v>
      </c>
      <c r="B152" s="2" t="s">
        <v>235</v>
      </c>
    </row>
    <row r="153" spans="1:2">
      <c r="A153" s="2">
        <v>54</v>
      </c>
      <c r="B153" s="2" t="s">
        <v>235</v>
      </c>
    </row>
    <row r="154" spans="1:2">
      <c r="A154" s="2">
        <v>55</v>
      </c>
      <c r="B154" s="2" t="s">
        <v>235</v>
      </c>
    </row>
    <row r="155" spans="1:2">
      <c r="A155" s="2">
        <v>56</v>
      </c>
      <c r="B155" s="2" t="s">
        <v>235</v>
      </c>
    </row>
    <row r="156" spans="1:2">
      <c r="A156" s="2">
        <v>57</v>
      </c>
      <c r="B156" s="2" t="s">
        <v>235</v>
      </c>
    </row>
    <row r="157" spans="1:2">
      <c r="A157" s="2">
        <v>58</v>
      </c>
      <c r="B157" s="2" t="s">
        <v>235</v>
      </c>
    </row>
    <row r="158" spans="1:2">
      <c r="A158" s="2">
        <v>59</v>
      </c>
      <c r="B158" s="2" t="s">
        <v>235</v>
      </c>
    </row>
    <row r="159" spans="1:2">
      <c r="A159" s="2">
        <v>60</v>
      </c>
      <c r="B159" s="2" t="s">
        <v>235</v>
      </c>
    </row>
    <row r="160" spans="1:2">
      <c r="A160" s="2">
        <v>61</v>
      </c>
      <c r="B160" s="2" t="s">
        <v>235</v>
      </c>
    </row>
    <row r="161" spans="1:2">
      <c r="A161" s="2">
        <v>62</v>
      </c>
      <c r="B161" s="2" t="s">
        <v>235</v>
      </c>
    </row>
    <row r="162" spans="1:2">
      <c r="A162" s="2">
        <v>63</v>
      </c>
      <c r="B162" s="2" t="s">
        <v>235</v>
      </c>
    </row>
    <row r="163" spans="1:2">
      <c r="A163" s="2">
        <v>64</v>
      </c>
      <c r="B163" s="2" t="s">
        <v>235</v>
      </c>
    </row>
    <row r="164" spans="1:2">
      <c r="A164" s="2">
        <v>65</v>
      </c>
      <c r="B164" s="2" t="s">
        <v>235</v>
      </c>
    </row>
    <row r="165" spans="1:2">
      <c r="A165" s="2">
        <v>66</v>
      </c>
      <c r="B165" s="2" t="s">
        <v>235</v>
      </c>
    </row>
    <row r="166" spans="1:2">
      <c r="A166" s="2">
        <v>67</v>
      </c>
      <c r="B166" s="2" t="s">
        <v>235</v>
      </c>
    </row>
    <row r="167" spans="1:2">
      <c r="A167" s="2">
        <v>68</v>
      </c>
      <c r="B167" s="2" t="s">
        <v>235</v>
      </c>
    </row>
    <row r="168" spans="1:2">
      <c r="A168" s="2">
        <v>69</v>
      </c>
      <c r="B168" s="2" t="s">
        <v>235</v>
      </c>
    </row>
    <row r="169" spans="1:2">
      <c r="A169" s="2">
        <v>70</v>
      </c>
      <c r="B169" s="2" t="s">
        <v>235</v>
      </c>
    </row>
    <row r="170" spans="1:2">
      <c r="A170" s="2">
        <v>71</v>
      </c>
      <c r="B170" s="2" t="s">
        <v>235</v>
      </c>
    </row>
    <row r="171" spans="1:2">
      <c r="A171" s="2">
        <v>72</v>
      </c>
      <c r="B171" s="2" t="s">
        <v>235</v>
      </c>
    </row>
    <row r="172" spans="1:2">
      <c r="A172" s="2">
        <v>73</v>
      </c>
      <c r="B172" s="2" t="s">
        <v>235</v>
      </c>
    </row>
    <row r="173" spans="1:2">
      <c r="A173" s="2">
        <v>74</v>
      </c>
      <c r="B173" s="2" t="s">
        <v>235</v>
      </c>
    </row>
    <row r="174" spans="1:2">
      <c r="A174" s="2">
        <v>75</v>
      </c>
      <c r="B174" s="2" t="s">
        <v>235</v>
      </c>
    </row>
    <row r="175" spans="1:2">
      <c r="A175" s="2">
        <v>76</v>
      </c>
      <c r="B175" s="2" t="s">
        <v>235</v>
      </c>
    </row>
    <row r="176" spans="1:2">
      <c r="A176" s="2">
        <v>77</v>
      </c>
      <c r="B176" s="2" t="s">
        <v>235</v>
      </c>
    </row>
    <row r="177" spans="1:2">
      <c r="A177" s="2">
        <v>78</v>
      </c>
      <c r="B177" s="2" t="s">
        <v>235</v>
      </c>
    </row>
    <row r="178" spans="1:2">
      <c r="A178" s="2">
        <v>79</v>
      </c>
      <c r="B178" s="2" t="s">
        <v>235</v>
      </c>
    </row>
    <row r="179" spans="1:2">
      <c r="A179" s="2">
        <v>80</v>
      </c>
      <c r="B179" s="2" t="s">
        <v>235</v>
      </c>
    </row>
    <row r="180" spans="1:2">
      <c r="A180" s="2">
        <v>81</v>
      </c>
      <c r="B180" s="2" t="s">
        <v>235</v>
      </c>
    </row>
    <row r="181" spans="1:2">
      <c r="A181" s="2">
        <v>82</v>
      </c>
      <c r="B181" s="2" t="s">
        <v>235</v>
      </c>
    </row>
    <row r="182" spans="1:2">
      <c r="A182" s="2">
        <v>83</v>
      </c>
      <c r="B182" s="2" t="s">
        <v>235</v>
      </c>
    </row>
    <row r="183" spans="1:2">
      <c r="A183" s="2">
        <v>84</v>
      </c>
      <c r="B183" s="2" t="s">
        <v>235</v>
      </c>
    </row>
    <row r="184" spans="1:2">
      <c r="A184" s="2">
        <v>85</v>
      </c>
      <c r="B184" s="2" t="s">
        <v>235</v>
      </c>
    </row>
    <row r="185" spans="1:2">
      <c r="A185" s="2">
        <v>86</v>
      </c>
      <c r="B185" s="2" t="s">
        <v>235</v>
      </c>
    </row>
    <row r="186" spans="1:2">
      <c r="A186" s="2">
        <v>87</v>
      </c>
      <c r="B186" s="2" t="s">
        <v>235</v>
      </c>
    </row>
    <row r="187" spans="1:2">
      <c r="A187" s="2">
        <v>88</v>
      </c>
      <c r="B187" s="2" t="s">
        <v>235</v>
      </c>
    </row>
    <row r="188" spans="1:2">
      <c r="A188" s="2">
        <v>89</v>
      </c>
      <c r="B188" s="2" t="s">
        <v>235</v>
      </c>
    </row>
    <row r="189" spans="1:2">
      <c r="A189" s="2">
        <v>90</v>
      </c>
      <c r="B189" s="2" t="s">
        <v>235</v>
      </c>
    </row>
    <row r="190" spans="1:2">
      <c r="A190" s="2">
        <v>91</v>
      </c>
      <c r="B190" s="2" t="s">
        <v>235</v>
      </c>
    </row>
    <row r="191" spans="1:2">
      <c r="A191" s="2">
        <v>92</v>
      </c>
      <c r="B191" s="2" t="s">
        <v>235</v>
      </c>
    </row>
    <row r="192" spans="1:2">
      <c r="A192" s="2">
        <v>93</v>
      </c>
      <c r="B192" s="2" t="s">
        <v>235</v>
      </c>
    </row>
    <row r="193" spans="1:2">
      <c r="A193" s="2">
        <v>94</v>
      </c>
      <c r="B193" s="2" t="s">
        <v>235</v>
      </c>
    </row>
    <row r="194" spans="1:2">
      <c r="A194" s="2">
        <v>95</v>
      </c>
      <c r="B194" s="2" t="s">
        <v>235</v>
      </c>
    </row>
    <row r="195" spans="1:2">
      <c r="A195" s="2">
        <v>96</v>
      </c>
      <c r="B195" s="2" t="s">
        <v>235</v>
      </c>
    </row>
    <row r="196" spans="1:2">
      <c r="A196" s="2">
        <v>97</v>
      </c>
      <c r="B196" s="2" t="s">
        <v>235</v>
      </c>
    </row>
    <row r="197" spans="1:2">
      <c r="A197" s="2">
        <v>98</v>
      </c>
      <c r="B197" s="2" t="s">
        <v>235</v>
      </c>
    </row>
    <row r="198" spans="1:2">
      <c r="A198" s="2">
        <v>99</v>
      </c>
      <c r="B198" s="2" t="s">
        <v>235</v>
      </c>
    </row>
    <row r="199" spans="1:2">
      <c r="A199" s="2">
        <v>100</v>
      </c>
      <c r="B199" s="2" t="s">
        <v>255</v>
      </c>
    </row>
    <row r="201" spans="1:2" ht="69.75" customHeight="1">
      <c r="A201" s="294" t="s">
        <v>262</v>
      </c>
      <c r="B201" s="294" t="s">
        <v>263</v>
      </c>
    </row>
    <row r="202" spans="1:2">
      <c r="A202" s="295"/>
      <c r="B202" s="295"/>
    </row>
    <row r="203" spans="1:2">
      <c r="A203" s="2" t="s">
        <v>264</v>
      </c>
      <c r="B203" s="2" t="s">
        <v>264</v>
      </c>
    </row>
    <row r="204" spans="1:2">
      <c r="A204" s="2" t="s">
        <v>265</v>
      </c>
      <c r="B204" s="2" t="s">
        <v>266</v>
      </c>
    </row>
    <row r="205" spans="1:2">
      <c r="A205" s="2"/>
      <c r="B205" s="2" t="s">
        <v>265</v>
      </c>
    </row>
    <row r="207" spans="1:2" ht="15" customHeight="1">
      <c r="A207" s="293" t="s">
        <v>267</v>
      </c>
      <c r="B207" s="293"/>
    </row>
    <row r="208" spans="1:2">
      <c r="A208" s="1" t="s">
        <v>264</v>
      </c>
      <c r="B208" s="2">
        <v>2</v>
      </c>
    </row>
    <row r="209" spans="1:3">
      <c r="A209" s="1" t="s">
        <v>266</v>
      </c>
      <c r="B209" s="2">
        <v>1</v>
      </c>
    </row>
    <row r="210" spans="1:3">
      <c r="A210" s="1" t="s">
        <v>265</v>
      </c>
      <c r="B210" s="2">
        <v>0</v>
      </c>
    </row>
    <row r="214" spans="1:3">
      <c r="A214" s="1" t="s">
        <v>268</v>
      </c>
      <c r="B214" s="1" t="s">
        <v>269</v>
      </c>
      <c r="C214" s="1" t="s">
        <v>270</v>
      </c>
    </row>
    <row r="215" spans="1:3">
      <c r="A215" s="2" t="s">
        <v>255</v>
      </c>
      <c r="B215" s="2" t="s">
        <v>264</v>
      </c>
      <c r="C215" s="2">
        <v>2</v>
      </c>
    </row>
    <row r="216" spans="1:3">
      <c r="A216" s="2" t="s">
        <v>255</v>
      </c>
      <c r="B216" s="2" t="s">
        <v>265</v>
      </c>
      <c r="C216" s="2">
        <v>0</v>
      </c>
    </row>
    <row r="217" spans="1:3">
      <c r="A217" s="2" t="s">
        <v>235</v>
      </c>
      <c r="B217" s="2" t="s">
        <v>264</v>
      </c>
      <c r="C217" s="2">
        <v>1</v>
      </c>
    </row>
    <row r="218" spans="1:3">
      <c r="A218" s="2" t="s">
        <v>235</v>
      </c>
      <c r="B218" s="2" t="s">
        <v>265</v>
      </c>
      <c r="C218" s="2">
        <v>0</v>
      </c>
    </row>
    <row r="219" spans="1:3">
      <c r="A219" s="2" t="s">
        <v>256</v>
      </c>
      <c r="B219" s="2" t="s">
        <v>264</v>
      </c>
      <c r="C219" s="2">
        <v>0</v>
      </c>
    </row>
    <row r="220" spans="1:3">
      <c r="A220" s="2" t="s">
        <v>256</v>
      </c>
      <c r="B220" s="2" t="s">
        <v>265</v>
      </c>
      <c r="C220" s="2">
        <v>0</v>
      </c>
    </row>
    <row r="222" spans="1:3">
      <c r="A222" s="1" t="s">
        <v>271</v>
      </c>
      <c r="B222" s="1" t="s">
        <v>272</v>
      </c>
      <c r="C222" s="1" t="s">
        <v>273</v>
      </c>
    </row>
    <row r="223" spans="1:3">
      <c r="A223" s="2" t="s">
        <v>255</v>
      </c>
      <c r="B223" s="2" t="s">
        <v>264</v>
      </c>
      <c r="C223" s="2">
        <v>2</v>
      </c>
    </row>
    <row r="224" spans="1:3">
      <c r="A224" s="2" t="s">
        <v>255</v>
      </c>
      <c r="B224" s="2" t="s">
        <v>266</v>
      </c>
      <c r="C224" s="2">
        <v>1</v>
      </c>
    </row>
    <row r="225" spans="1:5">
      <c r="A225" s="2" t="s">
        <v>255</v>
      </c>
      <c r="B225" s="2" t="s">
        <v>265</v>
      </c>
      <c r="C225" s="2">
        <v>0</v>
      </c>
    </row>
    <row r="226" spans="1:5">
      <c r="A226" s="2" t="s">
        <v>235</v>
      </c>
      <c r="B226" s="2" t="s">
        <v>264</v>
      </c>
      <c r="C226" s="2">
        <v>1</v>
      </c>
    </row>
    <row r="227" spans="1:5">
      <c r="A227" s="2" t="s">
        <v>235</v>
      </c>
      <c r="B227" s="2" t="s">
        <v>266</v>
      </c>
      <c r="C227" s="2">
        <v>0</v>
      </c>
      <c r="E227" s="3"/>
    </row>
    <row r="228" spans="1:5">
      <c r="A228" s="2" t="s">
        <v>235</v>
      </c>
      <c r="B228" s="2" t="s">
        <v>265</v>
      </c>
      <c r="C228" s="2">
        <v>0</v>
      </c>
    </row>
    <row r="229" spans="1:5">
      <c r="A229" s="2" t="s">
        <v>256</v>
      </c>
      <c r="B229" s="2" t="s">
        <v>264</v>
      </c>
      <c r="C229" s="2">
        <v>0</v>
      </c>
    </row>
    <row r="230" spans="1:5">
      <c r="A230" s="2" t="s">
        <v>256</v>
      </c>
      <c r="B230" s="2" t="s">
        <v>266</v>
      </c>
      <c r="C230" s="2">
        <v>0</v>
      </c>
      <c r="E230" s="3"/>
    </row>
    <row r="231" spans="1:5">
      <c r="A231" s="2" t="s">
        <v>256</v>
      </c>
      <c r="B231" s="2" t="s">
        <v>265</v>
      </c>
      <c r="C231" s="2">
        <v>0</v>
      </c>
    </row>
    <row r="233" spans="1:5">
      <c r="A233" s="12" t="s">
        <v>274</v>
      </c>
      <c r="B233" s="1" t="s">
        <v>228</v>
      </c>
      <c r="C233" s="1" t="s">
        <v>229</v>
      </c>
      <c r="E233" s="3"/>
    </row>
    <row r="234" spans="1:5">
      <c r="A234" s="12">
        <v>1</v>
      </c>
      <c r="B234" s="2" t="s">
        <v>238</v>
      </c>
      <c r="C234" s="2" t="s">
        <v>231</v>
      </c>
    </row>
    <row r="235" spans="1:5">
      <c r="A235" s="12">
        <v>2</v>
      </c>
      <c r="B235" s="2" t="s">
        <v>236</v>
      </c>
      <c r="C235" s="2" t="s">
        <v>233</v>
      </c>
    </row>
    <row r="236" spans="1:5">
      <c r="A236" s="12">
        <v>3</v>
      </c>
      <c r="B236" s="2" t="s">
        <v>275</v>
      </c>
      <c r="C236" s="2" t="s">
        <v>235</v>
      </c>
    </row>
    <row r="237" spans="1:5">
      <c r="A237" s="12">
        <v>4</v>
      </c>
      <c r="B237" s="2" t="s">
        <v>232</v>
      </c>
      <c r="C237" s="2" t="s">
        <v>237</v>
      </c>
    </row>
    <row r="238" spans="1:5">
      <c r="A238" s="12">
        <v>5</v>
      </c>
      <c r="B238" s="2" t="s">
        <v>230</v>
      </c>
      <c r="C238" s="2" t="s">
        <v>239</v>
      </c>
    </row>
    <row r="240" spans="1:5">
      <c r="A240" s="1" t="s">
        <v>276</v>
      </c>
    </row>
    <row r="241" spans="1:1">
      <c r="A241" s="2" t="s">
        <v>277</v>
      </c>
    </row>
    <row r="242" spans="1:1">
      <c r="A242" s="2" t="s">
        <v>278</v>
      </c>
    </row>
    <row r="243" spans="1:1">
      <c r="A243" s="2" t="s">
        <v>279</v>
      </c>
    </row>
    <row r="244" spans="1:1">
      <c r="A244" s="2" t="s">
        <v>280</v>
      </c>
    </row>
    <row r="246" spans="1:1">
      <c r="A246" s="1" t="s">
        <v>281</v>
      </c>
    </row>
    <row r="247" spans="1:1">
      <c r="A247" s="2" t="s">
        <v>246</v>
      </c>
    </row>
    <row r="248" spans="1:1">
      <c r="A248" s="2" t="s">
        <v>245</v>
      </c>
    </row>
    <row r="250" spans="1:1" ht="28.5" customHeight="1">
      <c r="A250" s="10" t="s">
        <v>282</v>
      </c>
    </row>
    <row r="251" spans="1:1">
      <c r="A251" s="2" t="s">
        <v>283</v>
      </c>
    </row>
    <row r="252" spans="1:1">
      <c r="A252" s="2" t="s">
        <v>284</v>
      </c>
    </row>
    <row r="253" spans="1:1">
      <c r="A253" s="2" t="s">
        <v>285</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B6201F-C7DE-47A9-983A-496FD964A12C}"/>
</file>

<file path=customXml/itemProps2.xml><?xml version="1.0" encoding="utf-8"?>
<ds:datastoreItem xmlns:ds="http://schemas.openxmlformats.org/officeDocument/2006/customXml" ds:itemID="{57C6A93D-5EFF-4529-A713-4FCF04EC8273}"/>
</file>

<file path=customXml/itemProps3.xml><?xml version="1.0" encoding="utf-8"?>
<ds:datastoreItem xmlns:ds="http://schemas.openxmlformats.org/officeDocument/2006/customXml" ds:itemID="{91CEC744-1AE9-4BDF-9B51-460061879CD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2024-11-08T16:31:24Z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